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1 VICERRECTORIA\01 SWICHES CORE\DEFINITIVO\"/>
    </mc:Choice>
  </mc:AlternateContent>
  <bookViews>
    <workbookView xWindow="0" yWindow="0" windowWidth="28800" windowHeight="12435" activeTab="1"/>
  </bookViews>
  <sheets>
    <sheet name="PO CJ" sheetId="1" r:id="rId1"/>
    <sheet name="PO AJUSTADO" sheetId="4" r:id="rId2"/>
    <sheet name="JM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4" l="1"/>
  <c r="G44" i="4"/>
  <c r="G45" i="4" s="1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26" i="4"/>
  <c r="G15" i="4"/>
  <c r="G16" i="4"/>
  <c r="G17" i="4"/>
  <c r="G18" i="4"/>
  <c r="G19" i="4"/>
  <c r="G20" i="4"/>
  <c r="G21" i="4"/>
  <c r="G22" i="4"/>
  <c r="G14" i="4"/>
  <c r="G11" i="4"/>
  <c r="G10" i="4"/>
  <c r="G4" i="4"/>
  <c r="G5" i="4"/>
  <c r="G6" i="4"/>
  <c r="G3" i="4"/>
  <c r="G8" i="4" l="1"/>
  <c r="G12" i="4"/>
  <c r="G23" i="4"/>
  <c r="G42" i="4"/>
  <c r="G47" i="4" l="1"/>
  <c r="G48" i="4" s="1"/>
  <c r="G49" i="4" s="1"/>
  <c r="N50" i="2"/>
  <c r="N44" i="2" l="1"/>
  <c r="N45" i="2" s="1"/>
  <c r="F20" i="2"/>
  <c r="F13" i="2"/>
  <c r="F22" i="2" l="1"/>
  <c r="F23" i="2"/>
  <c r="F24" i="2" s="1"/>
  <c r="N46" i="2"/>
  <c r="N47" i="2" s="1"/>
  <c r="H52" i="1" l="1"/>
  <c r="H53" i="1" s="1"/>
  <c r="H48" i="1"/>
  <c r="H47" i="1"/>
  <c r="H46" i="1"/>
  <c r="H45" i="1"/>
  <c r="H44" i="1"/>
  <c r="H43" i="1"/>
  <c r="H42" i="1"/>
  <c r="H41" i="1"/>
  <c r="H40" i="1"/>
  <c r="H39" i="1"/>
  <c r="H35" i="1"/>
  <c r="H34" i="1"/>
  <c r="H33" i="1"/>
  <c r="H32" i="1"/>
  <c r="H21" i="1"/>
  <c r="H22" i="1"/>
  <c r="H23" i="1"/>
  <c r="H24" i="1"/>
  <c r="H25" i="1"/>
  <c r="H26" i="1"/>
  <c r="H27" i="1"/>
  <c r="H28" i="1"/>
  <c r="H20" i="1"/>
  <c r="H16" i="1"/>
  <c r="H15" i="1"/>
  <c r="H9" i="1"/>
  <c r="H10" i="1"/>
  <c r="H11" i="1"/>
  <c r="H8" i="1"/>
  <c r="H17" i="1" l="1"/>
  <c r="H49" i="1"/>
  <c r="H36" i="1"/>
  <c r="H29" i="1"/>
  <c r="H12" i="1"/>
  <c r="H55" i="1" l="1"/>
  <c r="H56" i="1" s="1"/>
  <c r="H57" i="1" l="1"/>
</calcChain>
</file>

<file path=xl/sharedStrings.xml><?xml version="1.0" encoding="utf-8"?>
<sst xmlns="http://schemas.openxmlformats.org/spreadsheetml/2006/main" count="330" uniqueCount="127">
  <si>
    <t>PRESUPUESTO OFICIAL</t>
  </si>
  <si>
    <t>VALOR TOTAL</t>
  </si>
  <si>
    <t>ITEM</t>
  </si>
  <si>
    <t>DESCRIPCION</t>
  </si>
  <si>
    <t>UNIVERSIDAD DEL CAUCA</t>
  </si>
  <si>
    <t>VICERRECTORIA ADMINISTRATIVA</t>
  </si>
  <si>
    <t xml:space="preserve"> UPS - SWICH EDIFICIO TIC  DE LA UNIVERSIDAD DEL CAUCA ABRIL 2017</t>
  </si>
  <si>
    <t>UND</t>
  </si>
  <si>
    <t>CANTIDAD</t>
  </si>
  <si>
    <t>SUMINISTRO SWICH</t>
  </si>
  <si>
    <t>Suministro Swich Cisco Catalyst 3850 48 Port Full PoE IP Base</t>
  </si>
  <si>
    <t>Suministro Swich Cisco Catalyst 2960-X Gige PoE 740W 4 X 1G SFP LAN</t>
  </si>
  <si>
    <t>Suministro Swich Catalyst 2960-X 48 Gige 4 X 1G SFP LAN Base</t>
  </si>
  <si>
    <t>TOTAL SUMINISTRO SWICH</t>
  </si>
  <si>
    <t>SUMINISTRO UPS</t>
  </si>
  <si>
    <t>Suministro, instalacion y puesta en servicio de UPS 3F-5H-40 Kva-, Entrada 208V 3 Fases / Salida 120 V, 208V, 208V - 3 fases / Autonomia a full carga: 6 minutos./ doble conversión On-line - 1 año de garantía/instalada en el edificio TIC 2do piso popayan.</t>
  </si>
  <si>
    <t>TOTAL SUMINISTRO UPS</t>
  </si>
  <si>
    <t>Suministro, instalacion y puesta en servicio de UPS 3F-5H-15 Kva-, Entrada 208V 3 Fases / Salida 120 V, 208V, 208V - 3 fases / Autonomia a full carga: 6 minutos./ doble conversión On-line - 1 año de garantía/instalada en el edificio TIC 2do piso popayan.</t>
  </si>
  <si>
    <t>TOTAL COSTO DIRECTO</t>
  </si>
  <si>
    <t>IVA 19%</t>
  </si>
  <si>
    <t>COSTO TOTAL CON IVA</t>
  </si>
  <si>
    <t>REINEL MOSQUERA FERNANDEZ</t>
  </si>
  <si>
    <t>Profesional Universitario</t>
  </si>
  <si>
    <r>
      <t>Suministro Aruba AP</t>
    </r>
    <r>
      <rPr>
        <sz val="10"/>
        <rFont val="Calibri"/>
        <family val="2"/>
      </rPr>
      <t>-335</t>
    </r>
    <r>
      <rPr>
        <sz val="10"/>
        <color rgb="FF000000"/>
        <rFont val="Calibri"/>
        <family val="2"/>
      </rPr>
      <t xml:space="preserve"> 802,11a/b/g/n/ac 4x4:4 (5Ghz) 4x4:4 (2.4 GHz) Radio Integrated Antenna Ap + 10/100/1000 Ethernet Indoor Rated Midspan Injector compatible con Aruba </t>
    </r>
    <r>
      <rPr>
        <sz val="10"/>
        <rFont val="Calibri"/>
        <family val="2"/>
      </rPr>
      <t>335 +  F</t>
    </r>
    <r>
      <rPr>
        <sz val="10"/>
        <color rgb="FF000000"/>
        <rFont val="Calibri"/>
        <family val="2"/>
      </rPr>
      <t>lat Surface Wall/Ceiling Black Ap Basic Flat Surface Mount Kit + Pc-Ac-An North America AC Power Cord</t>
    </r>
  </si>
  <si>
    <t>SWITCH CORE</t>
  </si>
  <si>
    <t>Item</t>
  </si>
  <si>
    <t>Descripción</t>
  </si>
  <si>
    <t>Cant.</t>
  </si>
  <si>
    <t>Vr. Unitario</t>
  </si>
  <si>
    <t>Vr. Total</t>
  </si>
  <si>
    <t>C6807-XL-S6T-BUN</t>
  </si>
  <si>
    <t>Chassis+Fan Tray+ Sup6T+2xPower Supply; IP Services only</t>
  </si>
  <si>
    <t>CON-SNT-C6807XMD</t>
  </si>
  <si>
    <t>SNTC-8X5XNBD Chassis+Fan Tray+ Supply IP ser only 3 años</t>
  </si>
  <si>
    <t>SP6TAEK9Z-15401SY</t>
  </si>
  <si>
    <t>CAT6800-VS-S6T IOS ADV ENT SERV FULL ENCRYPT</t>
  </si>
  <si>
    <t>C6800-32P10G</t>
  </si>
  <si>
    <t>Catalyst 6800 32 port 10GE with integrated dual DFC4</t>
  </si>
  <si>
    <t>N3K-C3048TP-1GE</t>
  </si>
  <si>
    <t>Nexus 3048TP-1GE 1RU 48 x 10/100/1000 and 4 x10GE ports</t>
  </si>
  <si>
    <t>CON-SNT-48TP1GE</t>
  </si>
  <si>
    <t>SNTC-8X5XNBD Nexus 3048TP-1GE 1RU 48 1GE,4x10GE ports</t>
  </si>
  <si>
    <t>SFP-H10GB-CU5M=</t>
  </si>
  <si>
    <t>10GBASE-CU SFP+ Cable 5 Meter</t>
  </si>
  <si>
    <t>SFP-10G-LR-S=</t>
  </si>
  <si>
    <t>10GBASE-LR SFP Module, Enterprise-Class</t>
  </si>
  <si>
    <t>QSFP-4SFP10G-CU5M=</t>
  </si>
  <si>
    <t>QSFP to 4xSFP10G Passive Copper Splitter Cable, 5m</t>
  </si>
  <si>
    <t>Modulo Firewall</t>
  </si>
  <si>
    <t>FPR4110-NGIPS-K9</t>
  </si>
  <si>
    <t>Cisco Firepower 4110 NGIPS Appliance, 1U, 2 x NetMod Bays</t>
  </si>
  <si>
    <t>L-FPR4110T-T-3Y</t>
  </si>
  <si>
    <t>Cisco FPR4110 Threat Defense Threat Protection 3Y Subs</t>
  </si>
  <si>
    <t>CON-SNT-FPR411IG</t>
  </si>
  <si>
    <t>SNTC-8X5XNBD Cisco Firepower 4110 3 años</t>
  </si>
  <si>
    <t>SFP-H10GB-CU5M</t>
  </si>
  <si>
    <t>Servidor, Prime y Firepower Administracion</t>
  </si>
  <si>
    <t>UCS-SPR-C220M4-BS1</t>
  </si>
  <si>
    <t>UCS C220M4S w/1xE52620v4,1x16GB,MRAID,1x770W,32G SD,RAILS</t>
  </si>
  <si>
    <t>CON-SNT-C220MBS1</t>
  </si>
  <si>
    <t>SNTC 8X5XNBD, UCS C220M4Sw1xE52620v4,2x16GB,MRAID,1x770W,3</t>
  </si>
  <si>
    <t>FS-VMW-2-SW-K9</t>
  </si>
  <si>
    <t>Cisco Firepower Management Center,(VMWare) for2 devices</t>
  </si>
  <si>
    <t>CON-ECMUS-VMWSW2</t>
  </si>
  <si>
    <t>SOLN SUPP SWSS Cisco Firepower Management Center,(VMWare) fo</t>
  </si>
  <si>
    <t>R-PI31-SW-K9</t>
  </si>
  <si>
    <t>Prime Infrastructure 3.1 Software</t>
  </si>
  <si>
    <t>CON-ECMU-RPI31SW9</t>
  </si>
  <si>
    <t>SWSS UPGRADES Prime Infrastructure 3.1 Software</t>
  </si>
  <si>
    <t>L-MGMT3X-PI-BASE</t>
  </si>
  <si>
    <t>Cisco Ent MGMT: PI 3.x Platform Base Lic</t>
  </si>
  <si>
    <t>CON-ECMU-LMGMBASE</t>
  </si>
  <si>
    <t>SWSS UPGRADES Cisco Ent MGMT PI 3.x Platform Base Lic</t>
  </si>
  <si>
    <t>L-MGMT3X-N6K-K9</t>
  </si>
  <si>
    <t>Cisco Ent MGMT: PI 3.x LF, AS Lic, 1 Nexus 6K</t>
  </si>
  <si>
    <t>CON-ECMU-LMGMT36K</t>
  </si>
  <si>
    <t>SWSS UPGRADES Cisco Ent MGMT PI 3.x LF, AS Lic, 1Nex</t>
  </si>
  <si>
    <t>Servicios</t>
  </si>
  <si>
    <t>Servicios de ingenieria instalacion y capacitacion</t>
  </si>
  <si>
    <t>SUBTOTAL</t>
  </si>
  <si>
    <t>IVA 19 %</t>
  </si>
  <si>
    <t>TOTAL</t>
  </si>
  <si>
    <t>SUMINISTRO SWICH EDIFICIO TIC</t>
  </si>
  <si>
    <t>CANT.</t>
  </si>
  <si>
    <t>UND.</t>
  </si>
  <si>
    <t>VR.UNITARIO</t>
  </si>
  <si>
    <t>VR. TOTAL</t>
  </si>
  <si>
    <t>SUMINISTRO UPS EDIFICIO TIC</t>
  </si>
  <si>
    <t>COSTO TOTAL</t>
  </si>
  <si>
    <t>No. DE PARTE</t>
  </si>
  <si>
    <t>Servicios de ingenieria</t>
  </si>
  <si>
    <t>JAIME MARTINEZ</t>
  </si>
  <si>
    <t>FMC1000-K9</t>
  </si>
  <si>
    <t>CON-SNT-FMC1000K</t>
  </si>
  <si>
    <t>Cisco Firepower Management Center 1000 Chassis</t>
  </si>
  <si>
    <t>SNTC-8X5XNBD Cisco Firepower Management Center 1000 C</t>
  </si>
  <si>
    <t>EQUIPOS DE SEGURIDAD, SERVIDORES Y HERRAMIENTAS DE GESTION</t>
  </si>
  <si>
    <t>Cisco Firepower 4110 NGIPS Bundle Promotion (FPR4110IPS-BUN-PR)</t>
  </si>
  <si>
    <t>SNTC-8X5XNBD Cisco Firepower 4110</t>
  </si>
  <si>
    <t>UCS SP C220M4S Bas1w/2xE52609v4,4x16GB,VIC1227</t>
  </si>
  <si>
    <t>UCS-SP-C220M4-B-B1</t>
  </si>
  <si>
    <t>SMARTNET 8X5XNBD (Not Sold Standalone)C220M4S Bas1w/2xE52609</t>
  </si>
  <si>
    <t>CON-SNT-C220BB1</t>
  </si>
  <si>
    <t>600GB 12G SAS 10K RPM SFF HDD</t>
  </si>
  <si>
    <t>UCS-HD600G10K12G=</t>
  </si>
  <si>
    <t>Prime Infrastructure 3.0 Software</t>
  </si>
  <si>
    <t>R-PI30-SW-K9</t>
  </si>
  <si>
    <t>SWSS UPGRADES Prime Infrastructure</t>
  </si>
  <si>
    <t>CON-ECMU-R30SSWK9</t>
  </si>
  <si>
    <t>Cisco Ent MGMT: PI 3.x LF,AS &amp; APIC-EM Lic, 1 Cat 6K</t>
  </si>
  <si>
    <t>L-MGMT3X-6K-K9</t>
  </si>
  <si>
    <t>SWSS UPGRADES Cisco Ent MGMTPI 3.x LF,AS APIC-EM L</t>
  </si>
  <si>
    <t>CON-ECMU-LMGMT6KK</t>
  </si>
  <si>
    <t>Cisco Ent MGMT: PI 3.x LF, AS Lic, 1 Nexus 3K</t>
  </si>
  <si>
    <t>L-MGMT3X-N3K-K9</t>
  </si>
  <si>
    <t>SWSS UPGRADES Cisco Ent MGMT PI 3.x LF, AS Lic, 1 Nex</t>
  </si>
  <si>
    <t>CON-ECMU-LMGMTN3K</t>
  </si>
  <si>
    <t>Suministro Swich Cisco Catalyst 3850 48 Port Full PoE IP Base. Mínimo un año de garantía y 8X5XNBD.l cable de Stack longitud de 1.5. metros.</t>
  </si>
  <si>
    <t>Suministro Swich Cisco Catalyst 2960-X Gige PoE 740W 4 X 1G SFP LAN. Mínimo un año de garantía y 8X5XNBD</t>
  </si>
  <si>
    <t>Suministro Swich Catalyst 2960-X 48 Gige 4 X 1G SFP LAN Base. Mínimo un año de garantía y 8X5XNBD</t>
  </si>
  <si>
    <t>Suministro Aruba AP-335 802,11a/b/g/n/ac 4x4:4 (5Ghz) 4x4:4 (2.4 GHz) Radio Integrated Antenna Ap + 10/100/1000 Ethernet Indoor Rated Midspan Injector compatible con Aruba 335 +  Flat Surface Wall/Ceiling Black Ap Basic Flat Surface Mount Kit + Pc-Ac-An North America AC Power Cord. Mínimo un año de garantía.</t>
  </si>
  <si>
    <t>Servicios de ingeniería</t>
  </si>
  <si>
    <t>Servicios de ingeniería instalación y capacitación</t>
  </si>
  <si>
    <t>VR.UNIT.</t>
  </si>
  <si>
    <t>Suministro, instalación y puesta en servicio de UPS 3F-5H-40 Kva-, Entrada 208V 3 Fases / Salida 120 V, 208V, 208V - 3 fases / autonomía a full carga: 6 minutos./ doble conversión On-line - 1 año de garantía/instalada en el edificio TIC 2do piso Popayán.  Tipo APC o similar</t>
  </si>
  <si>
    <t>Suministro, instalación y puesta en servicio de UPS 3F-5H-15 Kva-, Entrada 208V 3 Fases / Salida 120 V, 208V, 208V - 3 fases / autonomía a full carga: 6 minutos./ doble conversión On-line - 1 año de garantía/instalada en el edificio TIC 2do piso Popayán. Tipo APC o similar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</si>
  <si>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la fibra que posee la Universidad es monomodo por tanto los módulos deberán estar adaptados para ello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</si>
</sst>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1"/>
      <color indexed="8"/>
      <name val="Calibri"/>
      <family val="2"/>
    </font>
    <font>
      <sz val="14"/>
      <name val="Calibri Bold"/>
      <family val="2"/>
    </font>
    <font>
      <sz val="11"/>
      <name val="Calibri"/>
      <family val="2"/>
    </font>
    <font>
      <sz val="11"/>
      <name val="Calibri Bold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164" fontId="5" fillId="0" borderId="2" xfId="1" applyNumberFormat="1" applyFont="1" applyBorder="1" applyAlignment="1">
      <alignment horizontal="justify" vertical="center"/>
    </xf>
    <xf numFmtId="164" fontId="2" fillId="0" borderId="0" xfId="0" applyNumberFormat="1" applyFont="1"/>
    <xf numFmtId="164" fontId="5" fillId="0" borderId="2" xfId="0" applyNumberFormat="1" applyFont="1" applyBorder="1" applyAlignment="1">
      <alignment horizontal="justify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3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justify" vertical="center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2" fillId="0" borderId="8" xfId="0" applyNumberFormat="1" applyFont="1" applyFill="1" applyBorder="1" applyAlignment="1" applyProtection="1">
      <alignment horizontal="center"/>
    </xf>
    <xf numFmtId="0" fontId="9" fillId="0" borderId="8" xfId="0" applyNumberFormat="1" applyFont="1" applyFill="1" applyBorder="1" applyAlignment="1" applyProtection="1"/>
    <xf numFmtId="0" fontId="12" fillId="0" borderId="8" xfId="0" applyNumberFormat="1" applyFont="1" applyFill="1" applyBorder="1" applyAlignment="1" applyProtection="1"/>
    <xf numFmtId="0" fontId="9" fillId="0" borderId="8" xfId="0" applyNumberFormat="1" applyFont="1" applyFill="1" applyBorder="1" applyAlignment="1" applyProtection="1">
      <alignment horizontal="center"/>
    </xf>
    <xf numFmtId="1" fontId="11" fillId="0" borderId="8" xfId="0" applyNumberFormat="1" applyFont="1" applyFill="1" applyBorder="1" applyAlignment="1" applyProtection="1">
      <alignment horizontal="center"/>
    </xf>
    <xf numFmtId="0" fontId="11" fillId="0" borderId="8" xfId="0" applyNumberFormat="1" applyFont="1" applyFill="1" applyBorder="1" applyAlignment="1" applyProtection="1"/>
    <xf numFmtId="3" fontId="11" fillId="0" borderId="8" xfId="0" applyNumberFormat="1" applyFont="1" applyFill="1" applyBorder="1" applyAlignment="1" applyProtection="1"/>
    <xf numFmtId="1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3" fontId="11" fillId="0" borderId="0" xfId="0" applyNumberFormat="1" applyFont="1" applyFill="1" applyBorder="1" applyAlignment="1" applyProtection="1"/>
    <xf numFmtId="0" fontId="12" fillId="0" borderId="8" xfId="0" applyNumberFormat="1" applyFont="1" applyFill="1" applyBorder="1" applyAlignment="1" applyProtection="1">
      <alignment wrapText="1"/>
    </xf>
    <xf numFmtId="0" fontId="11" fillId="0" borderId="8" xfId="0" applyNumberFormat="1" applyFont="1" applyFill="1" applyBorder="1" applyAlignment="1" applyProtection="1">
      <alignment wrapText="1"/>
    </xf>
    <xf numFmtId="0" fontId="10" fillId="3" borderId="8" xfId="0" applyNumberFormat="1" applyFont="1" applyFill="1" applyBorder="1" applyAlignment="1" applyProtection="1"/>
    <xf numFmtId="3" fontId="12" fillId="0" borderId="8" xfId="0" applyNumberFormat="1" applyFont="1" applyFill="1" applyBorder="1" applyAlignment="1" applyProtection="1"/>
    <xf numFmtId="0" fontId="11" fillId="0" borderId="8" xfId="0" applyNumberFormat="1" applyFont="1" applyFill="1" applyBorder="1" applyAlignment="1" applyProtection="1">
      <alignment horizont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/>
    </xf>
    <xf numFmtId="164" fontId="4" fillId="0" borderId="8" xfId="0" applyNumberFormat="1" applyFont="1" applyBorder="1" applyAlignment="1">
      <alignment horizontal="justify" vertical="center"/>
    </xf>
    <xf numFmtId="164" fontId="5" fillId="0" borderId="8" xfId="0" applyNumberFormat="1" applyFont="1" applyBorder="1" applyAlignment="1">
      <alignment horizontal="justify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justify" vertical="center"/>
    </xf>
    <xf numFmtId="0" fontId="5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2" fillId="0" borderId="0" xfId="0" applyFont="1" applyAlignment="1"/>
    <xf numFmtId="0" fontId="2" fillId="0" borderId="0" xfId="0" applyFont="1" applyBorder="1" applyAlignment="1"/>
    <xf numFmtId="164" fontId="2" fillId="0" borderId="0" xfId="0" applyNumberFormat="1" applyFont="1" applyAlignment="1"/>
    <xf numFmtId="0" fontId="4" fillId="0" borderId="8" xfId="0" applyFont="1" applyBorder="1" applyAlignment="1">
      <alignment horizontal="justify" vertical="center"/>
    </xf>
    <xf numFmtId="0" fontId="5" fillId="0" borderId="8" xfId="0" applyFont="1" applyBorder="1" applyAlignment="1">
      <alignment horizontal="left" vertical="center"/>
    </xf>
    <xf numFmtId="3" fontId="2" fillId="0" borderId="0" xfId="0" applyNumberFormat="1" applyFont="1"/>
    <xf numFmtId="164" fontId="5" fillId="0" borderId="8" xfId="0" applyNumberFormat="1" applyFont="1" applyFill="1" applyBorder="1" applyAlignment="1">
      <alignment horizontal="justify" vertical="center"/>
    </xf>
    <xf numFmtId="0" fontId="4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3" borderId="9" xfId="0" applyNumberFormat="1" applyFont="1" applyFill="1" applyBorder="1" applyAlignment="1" applyProtection="1">
      <alignment horizontal="center"/>
    </xf>
    <xf numFmtId="0" fontId="10" fillId="3" borderId="11" xfId="0" applyNumberFormat="1" applyFont="1" applyFill="1" applyBorder="1" applyAlignment="1" applyProtection="1">
      <alignment horizontal="center"/>
    </xf>
    <xf numFmtId="0" fontId="10" fillId="3" borderId="10" xfId="0" applyNumberFormat="1" applyFont="1" applyFill="1" applyBorder="1" applyAlignment="1" applyProtection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3" fontId="13" fillId="0" borderId="8" xfId="0" applyNumberFormat="1" applyFont="1" applyBorder="1" applyAlignment="1">
      <alignment vertical="center"/>
    </xf>
    <xf numFmtId="0" fontId="14" fillId="0" borderId="8" xfId="0" applyFont="1" applyBorder="1" applyAlignment="1">
      <alignment horizontal="right" vertical="center"/>
    </xf>
    <xf numFmtId="3" fontId="14" fillId="0" borderId="8" xfId="0" applyNumberFormat="1" applyFont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396715</xdr:colOff>
      <xdr:row>0</xdr:row>
      <xdr:rowOff>63342</xdr:rowOff>
    </xdr:from>
    <xdr:to>
      <xdr:col>2</xdr:col>
      <xdr:colOff>1083468</xdr:colOff>
      <xdr:row>3</xdr:row>
      <xdr:rowOff>154782</xdr:rowOff>
    </xdr:to>
    <xdr:pic>
      <xdr:nvPicPr>
        <xdr:cNvPr id="2" name="Picture 3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028" y="63342"/>
          <a:ext cx="686753" cy="674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289559</xdr:colOff>
      <xdr:row>0</xdr:row>
      <xdr:rowOff>99060</xdr:rowOff>
    </xdr:from>
    <xdr:to>
      <xdr:col>2</xdr:col>
      <xdr:colOff>813875</xdr:colOff>
      <xdr:row>3</xdr:row>
      <xdr:rowOff>190500</xdr:rowOff>
    </xdr:to>
    <xdr:pic>
      <xdr:nvPicPr>
        <xdr:cNvPr id="2" name="Picture 3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59" y="99060"/>
          <a:ext cx="905316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4"/>
  <sheetViews>
    <sheetView topLeftCell="A28" zoomScale="80" zoomScaleNormal="80" workbookViewId="0">
      <selection activeCell="B38" sqref="B38"/>
    </sheetView>
  </sheetViews>
  <sheetFormatPr baseColWidth="10" defaultColWidth="11.42578125" defaultRowHeight="12.75" x14ac:dyDescent="0.2"/>
  <cols>
    <col min="1" max="1" width="11.42578125" style="49"/>
    <col min="2" max="2" width="6.7109375" style="49" customWidth="1"/>
    <col min="3" max="3" width="30.7109375" style="49" customWidth="1"/>
    <col min="4" max="4" width="15.7109375" style="49" customWidth="1"/>
    <col min="5" max="6" width="6.7109375" style="49" customWidth="1"/>
    <col min="7" max="7" width="12.7109375" style="49" customWidth="1"/>
    <col min="8" max="8" width="14.7109375" style="49" customWidth="1"/>
    <col min="9" max="9" width="13" style="49" bestFit="1" customWidth="1"/>
    <col min="10" max="16384" width="11.42578125" style="49"/>
  </cols>
  <sheetData>
    <row r="2" spans="2:10" ht="15.75" x14ac:dyDescent="0.25">
      <c r="B2" s="57" t="s">
        <v>4</v>
      </c>
      <c r="C2" s="57"/>
      <c r="D2" s="57"/>
      <c r="E2" s="57"/>
      <c r="F2" s="57"/>
      <c r="G2" s="57"/>
      <c r="H2" s="57"/>
      <c r="I2" s="57"/>
      <c r="J2" s="57"/>
    </row>
    <row r="3" spans="2:10" ht="16.899999999999999" customHeight="1" x14ac:dyDescent="0.25">
      <c r="B3" s="57" t="s">
        <v>5</v>
      </c>
      <c r="C3" s="57"/>
      <c r="D3" s="57"/>
      <c r="E3" s="57"/>
      <c r="F3" s="57"/>
      <c r="G3" s="57"/>
      <c r="H3" s="57"/>
      <c r="I3" s="57"/>
      <c r="J3" s="57"/>
    </row>
    <row r="4" spans="2:10" ht="17.45" customHeight="1" x14ac:dyDescent="0.25">
      <c r="B4" s="57" t="s">
        <v>0</v>
      </c>
      <c r="C4" s="57"/>
      <c r="D4" s="57"/>
      <c r="E4" s="57"/>
      <c r="F4" s="57"/>
      <c r="G4" s="57"/>
      <c r="H4" s="57"/>
      <c r="I4" s="50"/>
      <c r="J4" s="50"/>
    </row>
    <row r="5" spans="2:10" ht="15.75" customHeight="1" x14ac:dyDescent="0.2">
      <c r="B5" s="44" t="s">
        <v>2</v>
      </c>
      <c r="C5" s="44" t="s">
        <v>3</v>
      </c>
      <c r="D5" s="44" t="s">
        <v>89</v>
      </c>
      <c r="E5" s="44" t="s">
        <v>84</v>
      </c>
      <c r="F5" s="44" t="s">
        <v>83</v>
      </c>
      <c r="G5" s="44" t="s">
        <v>85</v>
      </c>
      <c r="H5" s="44" t="s">
        <v>86</v>
      </c>
    </row>
    <row r="6" spans="2:10" ht="15" customHeight="1" x14ac:dyDescent="0.2">
      <c r="B6" s="45"/>
      <c r="C6" s="45"/>
      <c r="D6" s="45"/>
      <c r="E6" s="45"/>
      <c r="F6" s="45"/>
      <c r="G6" s="45"/>
      <c r="H6" s="14"/>
    </row>
    <row r="7" spans="2:10" x14ac:dyDescent="0.2">
      <c r="B7" s="41">
        <v>1</v>
      </c>
      <c r="C7" s="47" t="s">
        <v>82</v>
      </c>
      <c r="D7" s="47"/>
      <c r="E7" s="38"/>
      <c r="F7" s="46"/>
      <c r="G7" s="46"/>
      <c r="H7" s="42"/>
    </row>
    <row r="8" spans="2:10" ht="25.5" x14ac:dyDescent="0.2">
      <c r="B8" s="38">
        <v>1.01</v>
      </c>
      <c r="C8" s="43" t="s">
        <v>10</v>
      </c>
      <c r="D8" s="43"/>
      <c r="E8" s="38" t="s">
        <v>7</v>
      </c>
      <c r="F8" s="38">
        <v>1</v>
      </c>
      <c r="G8" s="37">
        <v>22653000</v>
      </c>
      <c r="H8" s="37">
        <f>+F8*G8</f>
        <v>22653000</v>
      </c>
    </row>
    <row r="9" spans="2:10" ht="38.25" x14ac:dyDescent="0.2">
      <c r="B9" s="38">
        <v>1.02</v>
      </c>
      <c r="C9" s="43" t="s">
        <v>11</v>
      </c>
      <c r="D9" s="43"/>
      <c r="E9" s="38" t="s">
        <v>7</v>
      </c>
      <c r="F9" s="38">
        <v>1</v>
      </c>
      <c r="G9" s="37">
        <v>10671000</v>
      </c>
      <c r="H9" s="37">
        <f t="shared" ref="H9:H11" si="0">+F9*G9</f>
        <v>10671000</v>
      </c>
    </row>
    <row r="10" spans="2:10" ht="25.5" x14ac:dyDescent="0.2">
      <c r="B10" s="38">
        <v>1.03</v>
      </c>
      <c r="C10" s="43" t="s">
        <v>12</v>
      </c>
      <c r="D10" s="43"/>
      <c r="E10" s="38" t="s">
        <v>7</v>
      </c>
      <c r="F10" s="38">
        <v>1</v>
      </c>
      <c r="G10" s="37">
        <v>6690000</v>
      </c>
      <c r="H10" s="37">
        <f t="shared" si="0"/>
        <v>6690000</v>
      </c>
    </row>
    <row r="11" spans="2:10" ht="114.75" x14ac:dyDescent="0.2">
      <c r="B11" s="38">
        <v>1.04</v>
      </c>
      <c r="C11" s="43" t="s">
        <v>23</v>
      </c>
      <c r="D11" s="43"/>
      <c r="E11" s="38" t="s">
        <v>7</v>
      </c>
      <c r="F11" s="38">
        <v>5</v>
      </c>
      <c r="G11" s="37">
        <v>4185000</v>
      </c>
      <c r="H11" s="37">
        <f t="shared" si="0"/>
        <v>20925000</v>
      </c>
    </row>
    <row r="12" spans="2:10" x14ac:dyDescent="0.2">
      <c r="B12" s="47"/>
      <c r="C12" s="39"/>
      <c r="D12" s="39"/>
      <c r="E12" s="47"/>
      <c r="F12" s="47"/>
      <c r="G12" s="48" t="s">
        <v>79</v>
      </c>
      <c r="H12" s="36">
        <f>SUM(H8:H11)</f>
        <v>60939000</v>
      </c>
    </row>
    <row r="13" spans="2:10" x14ac:dyDescent="0.2">
      <c r="B13" s="45"/>
      <c r="C13" s="45"/>
      <c r="D13" s="45"/>
      <c r="E13" s="45"/>
      <c r="F13" s="45"/>
      <c r="G13" s="45"/>
      <c r="H13" s="14"/>
    </row>
    <row r="14" spans="2:10" x14ac:dyDescent="0.2">
      <c r="B14" s="41">
        <v>2</v>
      </c>
      <c r="C14" s="47" t="s">
        <v>87</v>
      </c>
      <c r="D14" s="47"/>
      <c r="E14" s="38"/>
      <c r="F14" s="46"/>
      <c r="G14" s="46"/>
      <c r="H14" s="42"/>
    </row>
    <row r="15" spans="2:10" ht="102" x14ac:dyDescent="0.2">
      <c r="B15" s="38">
        <v>2.0099999999999998</v>
      </c>
      <c r="C15" s="43" t="s">
        <v>15</v>
      </c>
      <c r="D15" s="43"/>
      <c r="E15" s="38" t="s">
        <v>7</v>
      </c>
      <c r="F15" s="38">
        <v>1</v>
      </c>
      <c r="G15" s="37">
        <v>80365000</v>
      </c>
      <c r="H15" s="37">
        <f t="shared" ref="H15:H16" si="1">+F15*G15</f>
        <v>80365000</v>
      </c>
      <c r="I15" s="51"/>
    </row>
    <row r="16" spans="2:10" ht="102" x14ac:dyDescent="0.2">
      <c r="B16" s="38">
        <v>2.02</v>
      </c>
      <c r="C16" s="43" t="s">
        <v>17</v>
      </c>
      <c r="D16" s="43"/>
      <c r="E16" s="38" t="s">
        <v>7</v>
      </c>
      <c r="F16" s="38">
        <v>1</v>
      </c>
      <c r="G16" s="37">
        <v>43000000</v>
      </c>
      <c r="H16" s="37">
        <f t="shared" si="1"/>
        <v>43000000</v>
      </c>
      <c r="I16" s="51"/>
    </row>
    <row r="17" spans="2:9" x14ac:dyDescent="0.2">
      <c r="B17" s="47"/>
      <c r="C17" s="39"/>
      <c r="D17" s="39"/>
      <c r="E17" s="47"/>
      <c r="F17" s="47"/>
      <c r="G17" s="48" t="s">
        <v>79</v>
      </c>
      <c r="H17" s="36">
        <f>SUM(H15:H16)</f>
        <v>123365000</v>
      </c>
      <c r="I17" s="51"/>
    </row>
    <row r="18" spans="2:9" x14ac:dyDescent="0.2">
      <c r="I18" s="51"/>
    </row>
    <row r="19" spans="2:9" x14ac:dyDescent="0.2">
      <c r="B19" s="38">
        <v>3</v>
      </c>
      <c r="C19" s="52" t="s">
        <v>24</v>
      </c>
      <c r="D19" s="46"/>
      <c r="E19" s="38"/>
      <c r="F19" s="38"/>
      <c r="G19" s="37"/>
      <c r="H19" s="37"/>
      <c r="I19" s="51"/>
    </row>
    <row r="20" spans="2:9" ht="25.5" x14ac:dyDescent="0.2">
      <c r="B20" s="38">
        <v>3.01</v>
      </c>
      <c r="C20" s="46" t="s">
        <v>31</v>
      </c>
      <c r="D20" s="46" t="s">
        <v>30</v>
      </c>
      <c r="E20" s="38" t="s">
        <v>7</v>
      </c>
      <c r="F20" s="38">
        <v>2</v>
      </c>
      <c r="G20" s="37">
        <v>38140125</v>
      </c>
      <c r="H20" s="37">
        <f t="shared" ref="H20:H28" si="2">+F20*G20</f>
        <v>76280250</v>
      </c>
      <c r="I20" s="51"/>
    </row>
    <row r="21" spans="2:9" x14ac:dyDescent="0.2">
      <c r="B21" s="38">
        <v>3.02</v>
      </c>
      <c r="C21" s="53" t="s">
        <v>33</v>
      </c>
      <c r="D21" s="53" t="s">
        <v>32</v>
      </c>
      <c r="E21" s="38" t="s">
        <v>7</v>
      </c>
      <c r="F21" s="38">
        <v>2</v>
      </c>
      <c r="G21" s="37">
        <v>17870088</v>
      </c>
      <c r="H21" s="37">
        <f t="shared" si="2"/>
        <v>35740176</v>
      </c>
      <c r="I21" s="51"/>
    </row>
    <row r="22" spans="2:9" ht="25.5" x14ac:dyDescent="0.2">
      <c r="B22" s="38">
        <v>3.03</v>
      </c>
      <c r="C22" s="46" t="s">
        <v>35</v>
      </c>
      <c r="D22" s="46" t="s">
        <v>34</v>
      </c>
      <c r="E22" s="38" t="s">
        <v>7</v>
      </c>
      <c r="F22" s="38">
        <v>2</v>
      </c>
      <c r="G22" s="55">
        <v>15055313</v>
      </c>
      <c r="H22" s="37">
        <f t="shared" si="2"/>
        <v>30110626</v>
      </c>
      <c r="I22" s="51"/>
    </row>
    <row r="23" spans="2:9" ht="25.5" x14ac:dyDescent="0.2">
      <c r="B23" s="38">
        <v>3.04</v>
      </c>
      <c r="C23" s="46" t="s">
        <v>37</v>
      </c>
      <c r="D23" s="46" t="s">
        <v>36</v>
      </c>
      <c r="E23" s="38" t="s">
        <v>7</v>
      </c>
      <c r="F23" s="38">
        <v>4</v>
      </c>
      <c r="G23" s="55">
        <v>35129063</v>
      </c>
      <c r="H23" s="37">
        <f t="shared" si="2"/>
        <v>140516252</v>
      </c>
      <c r="I23" s="51"/>
    </row>
    <row r="24" spans="2:9" ht="25.5" x14ac:dyDescent="0.2">
      <c r="B24" s="38">
        <v>3.05</v>
      </c>
      <c r="C24" s="46" t="s">
        <v>39</v>
      </c>
      <c r="D24" s="46" t="s">
        <v>38</v>
      </c>
      <c r="E24" s="38" t="s">
        <v>7</v>
      </c>
      <c r="F24" s="38">
        <v>2</v>
      </c>
      <c r="G24" s="37">
        <v>8029500</v>
      </c>
      <c r="H24" s="37">
        <f t="shared" si="2"/>
        <v>16059000</v>
      </c>
      <c r="I24" s="51"/>
    </row>
    <row r="25" spans="2:9" x14ac:dyDescent="0.2">
      <c r="B25" s="38">
        <v>3.06</v>
      </c>
      <c r="C25" s="53" t="s">
        <v>41</v>
      </c>
      <c r="D25" s="53" t="s">
        <v>40</v>
      </c>
      <c r="E25" s="38" t="s">
        <v>7</v>
      </c>
      <c r="F25" s="38">
        <v>2</v>
      </c>
      <c r="G25" s="37">
        <v>4010717</v>
      </c>
      <c r="H25" s="37">
        <f t="shared" si="2"/>
        <v>8021434</v>
      </c>
    </row>
    <row r="26" spans="2:9" x14ac:dyDescent="0.2">
      <c r="B26" s="38">
        <v>3.07</v>
      </c>
      <c r="C26" s="46" t="s">
        <v>43</v>
      </c>
      <c r="D26" s="46" t="s">
        <v>42</v>
      </c>
      <c r="E26" s="38" t="s">
        <v>7</v>
      </c>
      <c r="F26" s="38">
        <v>8</v>
      </c>
      <c r="G26" s="37">
        <v>151500</v>
      </c>
      <c r="H26" s="37">
        <f t="shared" si="2"/>
        <v>1212000</v>
      </c>
    </row>
    <row r="27" spans="2:9" ht="25.5" x14ac:dyDescent="0.2">
      <c r="B27" s="38">
        <v>3.08</v>
      </c>
      <c r="C27" s="46" t="s">
        <v>45</v>
      </c>
      <c r="D27" s="46" t="s">
        <v>44</v>
      </c>
      <c r="E27" s="38" t="s">
        <v>7</v>
      </c>
      <c r="F27" s="38">
        <v>32</v>
      </c>
      <c r="G27" s="37">
        <v>1908900</v>
      </c>
      <c r="H27" s="37">
        <f t="shared" si="2"/>
        <v>61084800</v>
      </c>
    </row>
    <row r="28" spans="2:9" ht="25.5" x14ac:dyDescent="0.2">
      <c r="B28" s="38">
        <v>3.09</v>
      </c>
      <c r="C28" s="46" t="s">
        <v>47</v>
      </c>
      <c r="D28" s="46" t="s">
        <v>46</v>
      </c>
      <c r="E28" s="38" t="s">
        <v>7</v>
      </c>
      <c r="F28" s="38">
        <v>4</v>
      </c>
      <c r="G28" s="37">
        <v>677963</v>
      </c>
      <c r="H28" s="37">
        <f t="shared" si="2"/>
        <v>2711852</v>
      </c>
    </row>
    <row r="29" spans="2:9" x14ac:dyDescent="0.2">
      <c r="B29" s="47"/>
      <c r="C29" s="47"/>
      <c r="D29" s="47"/>
      <c r="E29" s="47"/>
      <c r="F29" s="47"/>
      <c r="G29" s="48" t="s">
        <v>79</v>
      </c>
      <c r="H29" s="36">
        <f>SUM(H20:H28)</f>
        <v>371736390</v>
      </c>
    </row>
    <row r="31" spans="2:9" x14ac:dyDescent="0.2">
      <c r="B31" s="38">
        <v>4</v>
      </c>
      <c r="C31" s="52" t="s">
        <v>48</v>
      </c>
      <c r="D31" s="46"/>
      <c r="E31" s="38"/>
      <c r="F31" s="38"/>
      <c r="G31" s="37"/>
      <c r="H31" s="37"/>
    </row>
    <row r="32" spans="2:9" ht="25.5" x14ac:dyDescent="0.2">
      <c r="B32" s="38">
        <v>4.01</v>
      </c>
      <c r="C32" s="46" t="s">
        <v>50</v>
      </c>
      <c r="D32" s="46" t="s">
        <v>49</v>
      </c>
      <c r="E32" s="38" t="s">
        <v>7</v>
      </c>
      <c r="F32" s="38">
        <v>2</v>
      </c>
      <c r="G32" s="55">
        <v>60520463</v>
      </c>
      <c r="H32" s="37">
        <f t="shared" ref="H32:H35" si="3">+F32*G32</f>
        <v>121040926</v>
      </c>
    </row>
    <row r="33" spans="2:8" x14ac:dyDescent="0.2">
      <c r="B33" s="38">
        <v>4.0199999999999996</v>
      </c>
      <c r="C33" s="53" t="s">
        <v>52</v>
      </c>
      <c r="D33" s="53" t="s">
        <v>51</v>
      </c>
      <c r="E33" s="38" t="s">
        <v>7</v>
      </c>
      <c r="F33" s="38">
        <v>2</v>
      </c>
      <c r="G33" s="55">
        <v>54199125</v>
      </c>
      <c r="H33" s="37">
        <f t="shared" si="3"/>
        <v>108398250</v>
      </c>
    </row>
    <row r="34" spans="2:8" ht="25.5" x14ac:dyDescent="0.2">
      <c r="B34" s="38">
        <v>4.03</v>
      </c>
      <c r="C34" s="46" t="s">
        <v>54</v>
      </c>
      <c r="D34" s="46" t="s">
        <v>53</v>
      </c>
      <c r="E34" s="38" t="s">
        <v>7</v>
      </c>
      <c r="F34" s="38">
        <v>2</v>
      </c>
      <c r="G34" s="55">
        <v>48370163</v>
      </c>
      <c r="H34" s="37">
        <f t="shared" si="3"/>
        <v>96740326</v>
      </c>
    </row>
    <row r="35" spans="2:8" x14ac:dyDescent="0.2">
      <c r="B35" s="38">
        <v>4.04</v>
      </c>
      <c r="C35" s="46" t="s">
        <v>43</v>
      </c>
      <c r="D35" s="46" t="s">
        <v>55</v>
      </c>
      <c r="E35" s="38" t="s">
        <v>7</v>
      </c>
      <c r="F35" s="38">
        <v>8</v>
      </c>
      <c r="G35" s="37">
        <v>102263</v>
      </c>
      <c r="H35" s="37">
        <f t="shared" si="3"/>
        <v>818104</v>
      </c>
    </row>
    <row r="36" spans="2:8" x14ac:dyDescent="0.2">
      <c r="B36" s="47"/>
      <c r="C36" s="47"/>
      <c r="D36" s="47"/>
      <c r="E36" s="47"/>
      <c r="F36" s="47"/>
      <c r="G36" s="48" t="s">
        <v>79</v>
      </c>
      <c r="H36" s="36">
        <f>SUM(H32:H35)</f>
        <v>326997606</v>
      </c>
    </row>
    <row r="38" spans="2:8" ht="25.5" x14ac:dyDescent="0.2">
      <c r="B38" s="38">
        <v>5</v>
      </c>
      <c r="C38" s="52" t="s">
        <v>56</v>
      </c>
      <c r="D38" s="46"/>
      <c r="E38" s="38"/>
      <c r="F38" s="38"/>
      <c r="G38" s="37"/>
      <c r="H38" s="37"/>
    </row>
    <row r="39" spans="2:8" ht="38.25" x14ac:dyDescent="0.2">
      <c r="B39" s="38">
        <v>5.01</v>
      </c>
      <c r="C39" s="46" t="s">
        <v>58</v>
      </c>
      <c r="D39" s="46" t="s">
        <v>57</v>
      </c>
      <c r="E39" s="38" t="s">
        <v>7</v>
      </c>
      <c r="F39" s="38">
        <v>1</v>
      </c>
      <c r="G39" s="37">
        <v>8324925</v>
      </c>
      <c r="H39" s="37">
        <f t="shared" ref="H39:H48" si="4">+F39*G39</f>
        <v>8324925</v>
      </c>
    </row>
    <row r="40" spans="2:8" x14ac:dyDescent="0.2">
      <c r="B40" s="38">
        <v>5.0199999999999996</v>
      </c>
      <c r="C40" s="53" t="s">
        <v>60</v>
      </c>
      <c r="D40" s="53" t="s">
        <v>59</v>
      </c>
      <c r="E40" s="38" t="s">
        <v>7</v>
      </c>
      <c r="F40" s="38">
        <v>1</v>
      </c>
      <c r="G40" s="55">
        <v>2223263</v>
      </c>
      <c r="H40" s="37">
        <f t="shared" si="4"/>
        <v>2223263</v>
      </c>
    </row>
    <row r="41" spans="2:8" ht="25.5" x14ac:dyDescent="0.2">
      <c r="B41" s="38">
        <v>5.03</v>
      </c>
      <c r="C41" s="46" t="s">
        <v>62</v>
      </c>
      <c r="D41" s="46" t="s">
        <v>61</v>
      </c>
      <c r="E41" s="38" t="s">
        <v>7</v>
      </c>
      <c r="F41" s="38">
        <v>1</v>
      </c>
      <c r="G41" s="37">
        <v>473438</v>
      </c>
      <c r="H41" s="37">
        <f t="shared" si="4"/>
        <v>473438</v>
      </c>
    </row>
    <row r="42" spans="2:8" ht="25.5" x14ac:dyDescent="0.2">
      <c r="B42" s="38">
        <v>5.04</v>
      </c>
      <c r="C42" s="46" t="s">
        <v>64</v>
      </c>
      <c r="D42" s="46" t="s">
        <v>63</v>
      </c>
      <c r="E42" s="38" t="s">
        <v>7</v>
      </c>
      <c r="F42" s="38">
        <v>1</v>
      </c>
      <c r="G42" s="37">
        <v>224750</v>
      </c>
      <c r="H42" s="37">
        <f t="shared" si="4"/>
        <v>224750</v>
      </c>
    </row>
    <row r="43" spans="2:8" x14ac:dyDescent="0.2">
      <c r="B43" s="38">
        <v>5.05</v>
      </c>
      <c r="C43" s="46" t="s">
        <v>66</v>
      </c>
      <c r="D43" s="46" t="s">
        <v>65</v>
      </c>
      <c r="E43" s="38" t="s">
        <v>7</v>
      </c>
      <c r="F43" s="38">
        <v>1</v>
      </c>
      <c r="G43" s="37">
        <v>23672</v>
      </c>
      <c r="H43" s="37">
        <f t="shared" si="4"/>
        <v>23672</v>
      </c>
    </row>
    <row r="44" spans="2:8" x14ac:dyDescent="0.2">
      <c r="B44" s="38">
        <v>5.0599999999999996</v>
      </c>
      <c r="C44" s="53" t="s">
        <v>68</v>
      </c>
      <c r="D44" s="53" t="s">
        <v>67</v>
      </c>
      <c r="E44" s="38" t="s">
        <v>7</v>
      </c>
      <c r="F44" s="38">
        <v>1</v>
      </c>
      <c r="G44" s="37">
        <v>9365</v>
      </c>
      <c r="H44" s="37">
        <f t="shared" si="4"/>
        <v>9365</v>
      </c>
    </row>
    <row r="45" spans="2:8" ht="25.5" x14ac:dyDescent="0.2">
      <c r="B45" s="38">
        <v>5.07</v>
      </c>
      <c r="C45" s="46" t="s">
        <v>70</v>
      </c>
      <c r="D45" s="46" t="s">
        <v>69</v>
      </c>
      <c r="E45" s="38" t="s">
        <v>7</v>
      </c>
      <c r="F45" s="38">
        <v>1</v>
      </c>
      <c r="G45" s="37">
        <v>89953</v>
      </c>
      <c r="H45" s="37">
        <f t="shared" si="4"/>
        <v>89953</v>
      </c>
    </row>
    <row r="46" spans="2:8" ht="25.5" x14ac:dyDescent="0.2">
      <c r="B46" s="38">
        <v>5.08</v>
      </c>
      <c r="C46" s="46" t="s">
        <v>72</v>
      </c>
      <c r="D46" s="46" t="s">
        <v>71</v>
      </c>
      <c r="E46" s="38" t="s">
        <v>7</v>
      </c>
      <c r="F46" s="38">
        <v>1</v>
      </c>
      <c r="G46" s="37">
        <v>35585</v>
      </c>
      <c r="H46" s="37">
        <f t="shared" si="4"/>
        <v>35585</v>
      </c>
    </row>
    <row r="47" spans="2:8" ht="25.5" x14ac:dyDescent="0.2">
      <c r="B47" s="38">
        <v>5.09</v>
      </c>
      <c r="C47" s="46" t="s">
        <v>74</v>
      </c>
      <c r="D47" s="46" t="s">
        <v>73</v>
      </c>
      <c r="E47" s="38" t="s">
        <v>7</v>
      </c>
      <c r="F47" s="38">
        <v>1</v>
      </c>
      <c r="G47" s="37">
        <v>695953</v>
      </c>
      <c r="H47" s="37">
        <f t="shared" si="4"/>
        <v>695953</v>
      </c>
    </row>
    <row r="48" spans="2:8" ht="25.5" x14ac:dyDescent="0.2">
      <c r="B48" s="40">
        <v>5.0999999999999996</v>
      </c>
      <c r="C48" s="46" t="s">
        <v>76</v>
      </c>
      <c r="D48" s="46" t="s">
        <v>75</v>
      </c>
      <c r="E48" s="38"/>
      <c r="F48" s="38">
        <v>1</v>
      </c>
      <c r="G48" s="37">
        <v>275319</v>
      </c>
      <c r="H48" s="37">
        <f t="shared" si="4"/>
        <v>275319</v>
      </c>
    </row>
    <row r="49" spans="2:8" x14ac:dyDescent="0.2">
      <c r="B49" s="47"/>
      <c r="C49" s="47"/>
      <c r="D49" s="47"/>
      <c r="E49" s="47"/>
      <c r="F49" s="47"/>
      <c r="G49" s="48" t="s">
        <v>79</v>
      </c>
      <c r="H49" s="36">
        <f>SUM(H39:H48)</f>
        <v>12376223</v>
      </c>
    </row>
    <row r="50" spans="2:8" x14ac:dyDescent="0.2">
      <c r="C50" s="50"/>
      <c r="D50" s="50"/>
      <c r="E50" s="50"/>
      <c r="F50" s="50"/>
      <c r="G50" s="50"/>
    </row>
    <row r="51" spans="2:8" x14ac:dyDescent="0.2">
      <c r="B51" s="38">
        <v>6</v>
      </c>
      <c r="C51" s="52" t="s">
        <v>90</v>
      </c>
      <c r="D51" s="46"/>
      <c r="E51" s="38"/>
      <c r="F51" s="38"/>
      <c r="G51" s="37"/>
      <c r="H51" s="37"/>
    </row>
    <row r="52" spans="2:8" ht="25.5" x14ac:dyDescent="0.2">
      <c r="B52" s="38">
        <v>6.01</v>
      </c>
      <c r="C52" s="46" t="s">
        <v>78</v>
      </c>
      <c r="D52" s="46"/>
      <c r="E52" s="38" t="s">
        <v>7</v>
      </c>
      <c r="F52" s="38">
        <v>1</v>
      </c>
      <c r="G52" s="37">
        <v>6536000</v>
      </c>
      <c r="H52" s="37">
        <f t="shared" ref="H52" si="5">+F52*G52</f>
        <v>6536000</v>
      </c>
    </row>
    <row r="53" spans="2:8" x14ac:dyDescent="0.2">
      <c r="B53" s="47"/>
      <c r="C53" s="47"/>
      <c r="D53" s="47"/>
      <c r="E53" s="47"/>
      <c r="F53" s="47"/>
      <c r="G53" s="48" t="s">
        <v>79</v>
      </c>
      <c r="H53" s="36">
        <f>SUM(H52)</f>
        <v>6536000</v>
      </c>
    </row>
    <row r="54" spans="2:8" x14ac:dyDescent="0.2">
      <c r="C54" s="50"/>
      <c r="D54" s="50"/>
      <c r="E54" s="50"/>
      <c r="F54" s="50"/>
      <c r="G54" s="50"/>
    </row>
    <row r="55" spans="2:8" ht="13.5" customHeight="1" x14ac:dyDescent="0.2">
      <c r="E55" s="56" t="s">
        <v>18</v>
      </c>
      <c r="F55" s="56"/>
      <c r="G55" s="56"/>
      <c r="H55" s="36">
        <f>+H12+H17+H29+H36+H49+H53</f>
        <v>901950219</v>
      </c>
    </row>
    <row r="56" spans="2:8" ht="15.75" customHeight="1" x14ac:dyDescent="0.2">
      <c r="E56" s="56" t="s">
        <v>19</v>
      </c>
      <c r="F56" s="56"/>
      <c r="G56" s="56"/>
      <c r="H56" s="37">
        <f>ROUND(H55*0.19,0)</f>
        <v>171370542</v>
      </c>
    </row>
    <row r="57" spans="2:8" ht="13.5" customHeight="1" x14ac:dyDescent="0.2">
      <c r="E57" s="56" t="s">
        <v>88</v>
      </c>
      <c r="F57" s="56"/>
      <c r="G57" s="56"/>
      <c r="H57" s="36">
        <f>H55+H56</f>
        <v>1073320761</v>
      </c>
    </row>
    <row r="58" spans="2:8" x14ac:dyDescent="0.2">
      <c r="D58" s="10"/>
      <c r="E58" s="10"/>
      <c r="F58" s="10"/>
      <c r="G58" s="10"/>
    </row>
    <row r="59" spans="2:8" x14ac:dyDescent="0.2">
      <c r="D59" s="10"/>
      <c r="E59" s="10"/>
      <c r="F59" s="10"/>
      <c r="G59" s="10"/>
    </row>
    <row r="60" spans="2:8" x14ac:dyDescent="0.2">
      <c r="D60" s="10"/>
    </row>
    <row r="62" spans="2:8" ht="13.5" thickBot="1" x14ac:dyDescent="0.25"/>
    <row r="63" spans="2:8" x14ac:dyDescent="0.2">
      <c r="C63" s="35" t="s">
        <v>91</v>
      </c>
    </row>
    <row r="64" spans="2:8" x14ac:dyDescent="0.2">
      <c r="C64" s="10" t="s">
        <v>22</v>
      </c>
    </row>
  </sheetData>
  <mergeCells count="8">
    <mergeCell ref="E57:G57"/>
    <mergeCell ref="B4:H4"/>
    <mergeCell ref="B2:H2"/>
    <mergeCell ref="I2:J2"/>
    <mergeCell ref="B3:H3"/>
    <mergeCell ref="I3:J3"/>
    <mergeCell ref="E55:G55"/>
    <mergeCell ref="E56:G5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B6" sqref="B6"/>
    </sheetView>
  </sheetViews>
  <sheetFormatPr baseColWidth="10" defaultRowHeight="12.75" x14ac:dyDescent="0.2"/>
  <cols>
    <col min="1" max="1" width="6.140625" style="70" customWidth="1"/>
    <col min="2" max="2" width="42.7109375" style="68" customWidth="1"/>
    <col min="3" max="3" width="10.7109375" style="70" customWidth="1"/>
    <col min="4" max="5" width="6.7109375" style="70" customWidth="1"/>
    <col min="6" max="6" width="11.7109375" style="68" customWidth="1"/>
    <col min="7" max="7" width="13.7109375" style="68" customWidth="1"/>
    <col min="8" max="16384" width="11.42578125" style="69"/>
  </cols>
  <sheetData>
    <row r="1" spans="1:7" ht="25.5" x14ac:dyDescent="0.2">
      <c r="A1" s="71" t="s">
        <v>2</v>
      </c>
      <c r="B1" s="71" t="s">
        <v>3</v>
      </c>
      <c r="C1" s="71" t="s">
        <v>89</v>
      </c>
      <c r="D1" s="71" t="s">
        <v>84</v>
      </c>
      <c r="E1" s="71" t="s">
        <v>83</v>
      </c>
      <c r="F1" s="71" t="s">
        <v>123</v>
      </c>
      <c r="G1" s="71" t="s">
        <v>86</v>
      </c>
    </row>
    <row r="2" spans="1:7" x14ac:dyDescent="0.2">
      <c r="A2" s="72">
        <v>1</v>
      </c>
      <c r="B2" s="73" t="s">
        <v>82</v>
      </c>
      <c r="C2" s="72"/>
      <c r="D2" s="74"/>
      <c r="E2" s="74"/>
      <c r="F2" s="75"/>
      <c r="G2" s="75"/>
    </row>
    <row r="3" spans="1:7" ht="38.25" x14ac:dyDescent="0.2">
      <c r="A3" s="74">
        <v>1.01</v>
      </c>
      <c r="B3" s="76" t="s">
        <v>117</v>
      </c>
      <c r="C3" s="74"/>
      <c r="D3" s="74" t="s">
        <v>7</v>
      </c>
      <c r="E3" s="74">
        <v>1</v>
      </c>
      <c r="F3" s="77">
        <v>22653000</v>
      </c>
      <c r="G3" s="77">
        <f>+E3*F3</f>
        <v>22653000</v>
      </c>
    </row>
    <row r="4" spans="1:7" ht="25.5" x14ac:dyDescent="0.2">
      <c r="A4" s="74">
        <v>1.02</v>
      </c>
      <c r="B4" s="76" t="s">
        <v>118</v>
      </c>
      <c r="C4" s="74"/>
      <c r="D4" s="74" t="s">
        <v>7</v>
      </c>
      <c r="E4" s="74">
        <v>1</v>
      </c>
      <c r="F4" s="77">
        <v>10671000</v>
      </c>
      <c r="G4" s="77">
        <f t="shared" ref="G4:G6" si="0">+E4*F4</f>
        <v>10671000</v>
      </c>
    </row>
    <row r="5" spans="1:7" ht="25.5" x14ac:dyDescent="0.2">
      <c r="A5" s="74">
        <v>1.03</v>
      </c>
      <c r="B5" s="76" t="s">
        <v>119</v>
      </c>
      <c r="C5" s="74"/>
      <c r="D5" s="74" t="s">
        <v>7</v>
      </c>
      <c r="E5" s="74">
        <v>1</v>
      </c>
      <c r="F5" s="77">
        <v>6690000</v>
      </c>
      <c r="G5" s="77">
        <f t="shared" si="0"/>
        <v>6690000</v>
      </c>
    </row>
    <row r="6" spans="1:7" ht="63.75" x14ac:dyDescent="0.2">
      <c r="A6" s="74">
        <v>1.04</v>
      </c>
      <c r="B6" s="76" t="s">
        <v>120</v>
      </c>
      <c r="C6" s="74"/>
      <c r="D6" s="74" t="s">
        <v>7</v>
      </c>
      <c r="E6" s="74">
        <v>5</v>
      </c>
      <c r="F6" s="77">
        <v>4185000</v>
      </c>
      <c r="G6" s="77">
        <f t="shared" si="0"/>
        <v>20925000</v>
      </c>
    </row>
    <row r="7" spans="1:7" ht="38.25" x14ac:dyDescent="0.2">
      <c r="A7" s="74"/>
      <c r="B7" s="76" t="s">
        <v>126</v>
      </c>
      <c r="C7" s="74"/>
      <c r="D7" s="74"/>
      <c r="E7" s="74"/>
      <c r="F7" s="77"/>
      <c r="G7" s="77"/>
    </row>
    <row r="8" spans="1:7" x14ac:dyDescent="0.2">
      <c r="A8" s="72"/>
      <c r="B8" s="73"/>
      <c r="C8" s="72"/>
      <c r="D8" s="72"/>
      <c r="E8" s="72"/>
      <c r="F8" s="78" t="s">
        <v>79</v>
      </c>
      <c r="G8" s="79">
        <f>SUM(G3:G7)</f>
        <v>60939000</v>
      </c>
    </row>
    <row r="9" spans="1:7" x14ac:dyDescent="0.2">
      <c r="A9" s="72">
        <v>2</v>
      </c>
      <c r="B9" s="73" t="s">
        <v>87</v>
      </c>
      <c r="C9" s="72"/>
      <c r="D9" s="74"/>
      <c r="E9" s="74"/>
      <c r="F9" s="75"/>
      <c r="G9" s="75"/>
    </row>
    <row r="10" spans="1:7" ht="76.5" x14ac:dyDescent="0.2">
      <c r="A10" s="74">
        <v>2.0099999999999998</v>
      </c>
      <c r="B10" s="76" t="s">
        <v>124</v>
      </c>
      <c r="C10" s="74"/>
      <c r="D10" s="74" t="s">
        <v>7</v>
      </c>
      <c r="E10" s="74">
        <v>1</v>
      </c>
      <c r="F10" s="77">
        <v>80365000</v>
      </c>
      <c r="G10" s="77">
        <f t="shared" ref="G10:G11" si="1">+E10*F10</f>
        <v>80365000</v>
      </c>
    </row>
    <row r="11" spans="1:7" ht="76.5" x14ac:dyDescent="0.2">
      <c r="A11" s="74">
        <v>2.02</v>
      </c>
      <c r="B11" s="76" t="s">
        <v>125</v>
      </c>
      <c r="C11" s="74"/>
      <c r="D11" s="74" t="s">
        <v>7</v>
      </c>
      <c r="E11" s="74">
        <v>1</v>
      </c>
      <c r="F11" s="77">
        <v>43000000</v>
      </c>
      <c r="G11" s="77">
        <f t="shared" si="1"/>
        <v>43000000</v>
      </c>
    </row>
    <row r="12" spans="1:7" x14ac:dyDescent="0.2">
      <c r="A12" s="72"/>
      <c r="B12" s="73"/>
      <c r="C12" s="72"/>
      <c r="D12" s="72"/>
      <c r="E12" s="72"/>
      <c r="F12" s="78" t="s">
        <v>79</v>
      </c>
      <c r="G12" s="79">
        <f>SUM(G10:G11)</f>
        <v>123365000</v>
      </c>
    </row>
    <row r="13" spans="1:7" x14ac:dyDescent="0.2">
      <c r="A13" s="72">
        <v>3</v>
      </c>
      <c r="B13" s="73" t="s">
        <v>24</v>
      </c>
      <c r="C13" s="74"/>
      <c r="D13" s="74"/>
      <c r="E13" s="74"/>
      <c r="F13" s="75"/>
      <c r="G13" s="75"/>
    </row>
    <row r="14" spans="1:7" ht="25.5" x14ac:dyDescent="0.2">
      <c r="A14" s="74">
        <v>3.01</v>
      </c>
      <c r="B14" s="76" t="s">
        <v>31</v>
      </c>
      <c r="C14" s="80" t="s">
        <v>30</v>
      </c>
      <c r="D14" s="74" t="s">
        <v>7</v>
      </c>
      <c r="E14" s="74">
        <v>2</v>
      </c>
      <c r="F14" s="77">
        <v>38140125</v>
      </c>
      <c r="G14" s="77">
        <f t="shared" ref="G14:G22" si="2">+E14*F14</f>
        <v>76280250</v>
      </c>
    </row>
    <row r="15" spans="1:7" ht="25.5" x14ac:dyDescent="0.2">
      <c r="A15" s="74">
        <v>3.02</v>
      </c>
      <c r="B15" s="76" t="s">
        <v>33</v>
      </c>
      <c r="C15" s="80" t="s">
        <v>32</v>
      </c>
      <c r="D15" s="74" t="s">
        <v>7</v>
      </c>
      <c r="E15" s="74">
        <v>2</v>
      </c>
      <c r="F15" s="77">
        <v>17870088</v>
      </c>
      <c r="G15" s="77">
        <f t="shared" si="2"/>
        <v>35740176</v>
      </c>
    </row>
    <row r="16" spans="1:7" ht="25.5" x14ac:dyDescent="0.2">
      <c r="A16" s="74">
        <v>3.03</v>
      </c>
      <c r="B16" s="76" t="s">
        <v>35</v>
      </c>
      <c r="C16" s="80" t="s">
        <v>34</v>
      </c>
      <c r="D16" s="74" t="s">
        <v>7</v>
      </c>
      <c r="E16" s="74">
        <v>2</v>
      </c>
      <c r="F16" s="77">
        <v>15055313</v>
      </c>
      <c r="G16" s="77">
        <f t="shared" si="2"/>
        <v>30110626</v>
      </c>
    </row>
    <row r="17" spans="1:7" ht="25.5" x14ac:dyDescent="0.2">
      <c r="A17" s="74">
        <v>3.04</v>
      </c>
      <c r="B17" s="76" t="s">
        <v>37</v>
      </c>
      <c r="C17" s="80" t="s">
        <v>36</v>
      </c>
      <c r="D17" s="74" t="s">
        <v>7</v>
      </c>
      <c r="E17" s="74">
        <v>4</v>
      </c>
      <c r="F17" s="77">
        <v>35129063</v>
      </c>
      <c r="G17" s="77">
        <f t="shared" si="2"/>
        <v>140516252</v>
      </c>
    </row>
    <row r="18" spans="1:7" ht="38.25" x14ac:dyDescent="0.2">
      <c r="A18" s="74">
        <v>3.05</v>
      </c>
      <c r="B18" s="76" t="s">
        <v>39</v>
      </c>
      <c r="C18" s="80" t="s">
        <v>38</v>
      </c>
      <c r="D18" s="74" t="s">
        <v>7</v>
      </c>
      <c r="E18" s="74">
        <v>2</v>
      </c>
      <c r="F18" s="77">
        <v>8029500</v>
      </c>
      <c r="G18" s="77">
        <f t="shared" si="2"/>
        <v>16059000</v>
      </c>
    </row>
    <row r="19" spans="1:7" ht="25.5" x14ac:dyDescent="0.2">
      <c r="A19" s="74">
        <v>3.06</v>
      </c>
      <c r="B19" s="76" t="s">
        <v>41</v>
      </c>
      <c r="C19" s="80" t="s">
        <v>40</v>
      </c>
      <c r="D19" s="74" t="s">
        <v>7</v>
      </c>
      <c r="E19" s="74">
        <v>2</v>
      </c>
      <c r="F19" s="77">
        <v>4010717</v>
      </c>
      <c r="G19" s="77">
        <f t="shared" si="2"/>
        <v>8021434</v>
      </c>
    </row>
    <row r="20" spans="1:7" ht="25.5" x14ac:dyDescent="0.2">
      <c r="A20" s="74">
        <v>3.07</v>
      </c>
      <c r="B20" s="76" t="s">
        <v>43</v>
      </c>
      <c r="C20" s="80" t="s">
        <v>42</v>
      </c>
      <c r="D20" s="74" t="s">
        <v>7</v>
      </c>
      <c r="E20" s="74">
        <v>8</v>
      </c>
      <c r="F20" s="77">
        <v>151500</v>
      </c>
      <c r="G20" s="77">
        <f t="shared" si="2"/>
        <v>1212000</v>
      </c>
    </row>
    <row r="21" spans="1:7" ht="25.5" x14ac:dyDescent="0.2">
      <c r="A21" s="74">
        <v>3.08</v>
      </c>
      <c r="B21" s="76" t="s">
        <v>45</v>
      </c>
      <c r="C21" s="80" t="s">
        <v>44</v>
      </c>
      <c r="D21" s="74" t="s">
        <v>7</v>
      </c>
      <c r="E21" s="74">
        <v>32</v>
      </c>
      <c r="F21" s="77">
        <v>1908900</v>
      </c>
      <c r="G21" s="77">
        <f t="shared" si="2"/>
        <v>61084800</v>
      </c>
    </row>
    <row r="22" spans="1:7" ht="38.25" x14ac:dyDescent="0.2">
      <c r="A22" s="74">
        <v>3.09</v>
      </c>
      <c r="B22" s="76" t="s">
        <v>47</v>
      </c>
      <c r="C22" s="80" t="s">
        <v>46</v>
      </c>
      <c r="D22" s="74" t="s">
        <v>7</v>
      </c>
      <c r="E22" s="74">
        <v>4</v>
      </c>
      <c r="F22" s="77">
        <v>677963</v>
      </c>
      <c r="G22" s="77">
        <f t="shared" si="2"/>
        <v>2711852</v>
      </c>
    </row>
    <row r="23" spans="1:7" x14ac:dyDescent="0.2">
      <c r="A23" s="72"/>
      <c r="B23" s="73"/>
      <c r="C23" s="72"/>
      <c r="D23" s="72"/>
      <c r="E23" s="72"/>
      <c r="F23" s="78" t="s">
        <v>79</v>
      </c>
      <c r="G23" s="79">
        <f>SUM(G14:G22)</f>
        <v>371736390</v>
      </c>
    </row>
    <row r="24" spans="1:7" x14ac:dyDescent="0.2">
      <c r="A24" s="72">
        <v>4</v>
      </c>
      <c r="B24" s="73" t="s">
        <v>96</v>
      </c>
      <c r="C24" s="74"/>
      <c r="D24" s="74"/>
      <c r="E24" s="74"/>
      <c r="F24" s="75"/>
      <c r="G24" s="75"/>
    </row>
    <row r="25" spans="1:7" x14ac:dyDescent="0.2">
      <c r="A25" s="74"/>
      <c r="B25" s="73" t="s">
        <v>97</v>
      </c>
      <c r="C25" s="80"/>
      <c r="D25" s="74"/>
      <c r="E25" s="74"/>
      <c r="F25" s="77"/>
      <c r="G25" s="77"/>
    </row>
    <row r="26" spans="1:7" ht="25.5" x14ac:dyDescent="0.2">
      <c r="A26" s="74">
        <v>4.01</v>
      </c>
      <c r="B26" s="76" t="s">
        <v>50</v>
      </c>
      <c r="C26" s="80" t="s">
        <v>49</v>
      </c>
      <c r="D26" s="74" t="s">
        <v>7</v>
      </c>
      <c r="E26" s="74">
        <v>2</v>
      </c>
      <c r="F26" s="77">
        <v>58689095</v>
      </c>
      <c r="G26" s="77">
        <f t="shared" ref="G26:G41" si="3">+E26*F26</f>
        <v>117378190</v>
      </c>
    </row>
    <row r="27" spans="1:7" ht="25.5" x14ac:dyDescent="0.2">
      <c r="A27" s="74">
        <v>4.0199999999999996</v>
      </c>
      <c r="B27" s="76" t="s">
        <v>98</v>
      </c>
      <c r="C27" s="80" t="s">
        <v>53</v>
      </c>
      <c r="D27" s="74" t="s">
        <v>7</v>
      </c>
      <c r="E27" s="74">
        <v>2</v>
      </c>
      <c r="F27" s="77">
        <v>39050561</v>
      </c>
      <c r="G27" s="77">
        <f t="shared" si="3"/>
        <v>78101122</v>
      </c>
    </row>
    <row r="28" spans="1:7" ht="25.5" x14ac:dyDescent="0.2">
      <c r="A28" s="74">
        <v>4.03</v>
      </c>
      <c r="B28" s="76" t="s">
        <v>43</v>
      </c>
      <c r="C28" s="80" t="s">
        <v>55</v>
      </c>
      <c r="D28" s="74" t="s">
        <v>7</v>
      </c>
      <c r="E28" s="74">
        <v>8</v>
      </c>
      <c r="F28" s="77">
        <v>97838</v>
      </c>
      <c r="G28" s="77">
        <f t="shared" si="3"/>
        <v>782704</v>
      </c>
    </row>
    <row r="29" spans="1:7" ht="25.5" x14ac:dyDescent="0.2">
      <c r="A29" s="74">
        <v>4.04</v>
      </c>
      <c r="B29" s="76" t="s">
        <v>52</v>
      </c>
      <c r="C29" s="80" t="s">
        <v>51</v>
      </c>
      <c r="D29" s="74" t="s">
        <v>7</v>
      </c>
      <c r="E29" s="74">
        <v>2</v>
      </c>
      <c r="F29" s="77">
        <v>40004500</v>
      </c>
      <c r="G29" s="77">
        <f t="shared" si="3"/>
        <v>80009000</v>
      </c>
    </row>
    <row r="30" spans="1:7" ht="38.25" x14ac:dyDescent="0.2">
      <c r="A30" s="74">
        <v>4.05</v>
      </c>
      <c r="B30" s="76" t="s">
        <v>99</v>
      </c>
      <c r="C30" s="80" t="s">
        <v>100</v>
      </c>
      <c r="D30" s="74" t="s">
        <v>7</v>
      </c>
      <c r="E30" s="74">
        <v>1</v>
      </c>
      <c r="F30" s="77">
        <v>15335945</v>
      </c>
      <c r="G30" s="77">
        <f t="shared" si="3"/>
        <v>15335945</v>
      </c>
    </row>
    <row r="31" spans="1:7" ht="25.5" x14ac:dyDescent="0.2">
      <c r="A31" s="74">
        <v>4.0599999999999996</v>
      </c>
      <c r="B31" s="76" t="s">
        <v>101</v>
      </c>
      <c r="C31" s="80" t="s">
        <v>102</v>
      </c>
      <c r="D31" s="74" t="s">
        <v>7</v>
      </c>
      <c r="E31" s="74">
        <v>1</v>
      </c>
      <c r="F31" s="77">
        <v>2025135</v>
      </c>
      <c r="G31" s="77">
        <f t="shared" si="3"/>
        <v>2025135</v>
      </c>
    </row>
    <row r="32" spans="1:7" ht="38.25" x14ac:dyDescent="0.2">
      <c r="A32" s="74">
        <v>4.07</v>
      </c>
      <c r="B32" s="76" t="s">
        <v>103</v>
      </c>
      <c r="C32" s="80" t="s">
        <v>104</v>
      </c>
      <c r="D32" s="74" t="s">
        <v>7</v>
      </c>
      <c r="E32" s="74">
        <v>2</v>
      </c>
      <c r="F32" s="77">
        <v>994757</v>
      </c>
      <c r="G32" s="77">
        <f t="shared" si="3"/>
        <v>1989514</v>
      </c>
    </row>
    <row r="33" spans="1:7" ht="38.25" x14ac:dyDescent="0.2">
      <c r="A33" s="74">
        <v>4.08</v>
      </c>
      <c r="B33" s="76" t="s">
        <v>72</v>
      </c>
      <c r="C33" s="80" t="s">
        <v>71</v>
      </c>
      <c r="D33" s="74" t="s">
        <v>7</v>
      </c>
      <c r="E33" s="74">
        <v>1</v>
      </c>
      <c r="F33" s="77">
        <v>97211</v>
      </c>
      <c r="G33" s="77">
        <f t="shared" si="3"/>
        <v>97211</v>
      </c>
    </row>
    <row r="34" spans="1:7" ht="25.5" x14ac:dyDescent="0.2">
      <c r="A34" s="74">
        <v>4.09</v>
      </c>
      <c r="B34" s="76" t="s">
        <v>105</v>
      </c>
      <c r="C34" s="80" t="s">
        <v>106</v>
      </c>
      <c r="D34" s="74" t="s">
        <v>7</v>
      </c>
      <c r="E34" s="74">
        <v>1</v>
      </c>
      <c r="F34" s="77">
        <v>23179</v>
      </c>
      <c r="G34" s="77">
        <f t="shared" si="3"/>
        <v>23179</v>
      </c>
    </row>
    <row r="35" spans="1:7" ht="25.5" x14ac:dyDescent="0.2">
      <c r="A35" s="74">
        <v>4.0999999999999996</v>
      </c>
      <c r="B35" s="76" t="s">
        <v>107</v>
      </c>
      <c r="C35" s="80" t="s">
        <v>108</v>
      </c>
      <c r="D35" s="74" t="s">
        <v>7</v>
      </c>
      <c r="E35" s="74">
        <v>1</v>
      </c>
      <c r="F35" s="77">
        <v>25584</v>
      </c>
      <c r="G35" s="77">
        <f t="shared" si="3"/>
        <v>25584</v>
      </c>
    </row>
    <row r="36" spans="1:7" ht="25.5" x14ac:dyDescent="0.2">
      <c r="A36" s="74">
        <v>4.1100000000000003</v>
      </c>
      <c r="B36" s="76" t="s">
        <v>109</v>
      </c>
      <c r="C36" s="80" t="s">
        <v>110</v>
      </c>
      <c r="D36" s="74" t="s">
        <v>7</v>
      </c>
      <c r="E36" s="74">
        <v>2</v>
      </c>
      <c r="F36" s="77">
        <v>292014</v>
      </c>
      <c r="G36" s="77">
        <f t="shared" si="3"/>
        <v>584028</v>
      </c>
    </row>
    <row r="37" spans="1:7" ht="25.5" x14ac:dyDescent="0.2">
      <c r="A37" s="74">
        <v>4.12</v>
      </c>
      <c r="B37" s="76" t="s">
        <v>111</v>
      </c>
      <c r="C37" s="80" t="s">
        <v>112</v>
      </c>
      <c r="D37" s="74" t="s">
        <v>7</v>
      </c>
      <c r="E37" s="74">
        <v>2</v>
      </c>
      <c r="F37" s="77">
        <v>322373</v>
      </c>
      <c r="G37" s="77">
        <f t="shared" si="3"/>
        <v>644746</v>
      </c>
    </row>
    <row r="38" spans="1:7" ht="25.5" x14ac:dyDescent="0.2">
      <c r="A38" s="74">
        <v>4.13</v>
      </c>
      <c r="B38" s="76" t="s">
        <v>113</v>
      </c>
      <c r="C38" s="80" t="s">
        <v>114</v>
      </c>
      <c r="D38" s="74" t="s">
        <v>7</v>
      </c>
      <c r="E38" s="74">
        <v>2</v>
      </c>
      <c r="F38" s="77">
        <v>486678</v>
      </c>
      <c r="G38" s="77">
        <f t="shared" si="3"/>
        <v>973356</v>
      </c>
    </row>
    <row r="39" spans="1:7" ht="25.5" x14ac:dyDescent="0.2">
      <c r="A39" s="74">
        <v>4.1399999999999997</v>
      </c>
      <c r="B39" s="76" t="s">
        <v>115</v>
      </c>
      <c r="C39" s="80" t="s">
        <v>116</v>
      </c>
      <c r="D39" s="74" t="s">
        <v>7</v>
      </c>
      <c r="E39" s="74">
        <v>2</v>
      </c>
      <c r="F39" s="77">
        <v>537287</v>
      </c>
      <c r="G39" s="77">
        <f t="shared" si="3"/>
        <v>1074574</v>
      </c>
    </row>
    <row r="40" spans="1:7" ht="25.5" x14ac:dyDescent="0.2">
      <c r="A40" s="74">
        <v>4.1500000000000004</v>
      </c>
      <c r="B40" s="76" t="s">
        <v>94</v>
      </c>
      <c r="C40" s="80" t="s">
        <v>92</v>
      </c>
      <c r="D40" s="74" t="s">
        <v>7</v>
      </c>
      <c r="E40" s="74">
        <v>1</v>
      </c>
      <c r="F40" s="77">
        <v>23010000</v>
      </c>
      <c r="G40" s="77">
        <f t="shared" si="3"/>
        <v>23010000</v>
      </c>
    </row>
    <row r="41" spans="1:7" ht="25.5" x14ac:dyDescent="0.2">
      <c r="A41" s="74">
        <v>4.16</v>
      </c>
      <c r="B41" s="76" t="s">
        <v>95</v>
      </c>
      <c r="C41" s="80" t="s">
        <v>93</v>
      </c>
      <c r="D41" s="74" t="s">
        <v>7</v>
      </c>
      <c r="E41" s="74">
        <v>1</v>
      </c>
      <c r="F41" s="77">
        <v>17319541</v>
      </c>
      <c r="G41" s="77">
        <f t="shared" si="3"/>
        <v>17319541</v>
      </c>
    </row>
    <row r="42" spans="1:7" x14ac:dyDescent="0.2">
      <c r="A42" s="72"/>
      <c r="B42" s="73"/>
      <c r="C42" s="72"/>
      <c r="D42" s="72"/>
      <c r="E42" s="72"/>
      <c r="F42" s="78" t="s">
        <v>79</v>
      </c>
      <c r="G42" s="79">
        <f>SUM(G26:G41)</f>
        <v>339373829</v>
      </c>
    </row>
    <row r="43" spans="1:7" x14ac:dyDescent="0.2">
      <c r="A43" s="74">
        <v>6</v>
      </c>
      <c r="B43" s="73" t="s">
        <v>121</v>
      </c>
      <c r="C43" s="74"/>
      <c r="D43" s="74"/>
      <c r="E43" s="74"/>
      <c r="F43" s="75"/>
      <c r="G43" s="75"/>
    </row>
    <row r="44" spans="1:7" x14ac:dyDescent="0.2">
      <c r="A44" s="74">
        <v>6.01</v>
      </c>
      <c r="B44" s="76" t="s">
        <v>122</v>
      </c>
      <c r="C44" s="74"/>
      <c r="D44" s="74" t="s">
        <v>7</v>
      </c>
      <c r="E44" s="74">
        <v>1</v>
      </c>
      <c r="F44" s="77">
        <v>6536000</v>
      </c>
      <c r="G44" s="77">
        <f t="shared" ref="G44" si="4">+E44*F44</f>
        <v>6536000</v>
      </c>
    </row>
    <row r="45" spans="1:7" x14ac:dyDescent="0.2">
      <c r="A45" s="72"/>
      <c r="B45" s="73"/>
      <c r="C45" s="72"/>
      <c r="D45" s="72"/>
      <c r="E45" s="72"/>
      <c r="F45" s="78" t="s">
        <v>79</v>
      </c>
      <c r="G45" s="79">
        <f>SUM(G44)</f>
        <v>6536000</v>
      </c>
    </row>
    <row r="47" spans="1:7" x14ac:dyDescent="0.2">
      <c r="D47" s="81" t="s">
        <v>18</v>
      </c>
      <c r="E47" s="81"/>
      <c r="F47" s="81"/>
      <c r="G47" s="79">
        <f>+G8+G12+G23+G42+G45</f>
        <v>901950219</v>
      </c>
    </row>
    <row r="48" spans="1:7" x14ac:dyDescent="0.2">
      <c r="D48" s="81" t="s">
        <v>19</v>
      </c>
      <c r="E48" s="81"/>
      <c r="F48" s="81"/>
      <c r="G48" s="77">
        <f>+ROUND(G47*0.19,0)</f>
        <v>171370542</v>
      </c>
    </row>
    <row r="49" spans="4:7" x14ac:dyDescent="0.2">
      <c r="D49" s="81" t="s">
        <v>88</v>
      </c>
      <c r="E49" s="81"/>
      <c r="F49" s="81"/>
      <c r="G49" s="79">
        <f>SUM(G47:G48)</f>
        <v>1073320761</v>
      </c>
    </row>
  </sheetData>
  <mergeCells count="3">
    <mergeCell ref="D47:F47"/>
    <mergeCell ref="D48:F48"/>
    <mergeCell ref="D49:F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0"/>
  <sheetViews>
    <sheetView topLeftCell="D31" zoomScale="60" zoomScaleNormal="60" workbookViewId="0">
      <selection activeCell="N53" sqref="N53"/>
    </sheetView>
  </sheetViews>
  <sheetFormatPr baseColWidth="10" defaultColWidth="11.42578125" defaultRowHeight="12.75" x14ac:dyDescent="0.2"/>
  <cols>
    <col min="1" max="1" width="11.42578125" style="1"/>
    <col min="2" max="2" width="5.7109375" style="1" customWidth="1"/>
    <col min="3" max="3" width="47.5703125" style="1" customWidth="1"/>
    <col min="4" max="4" width="13.28515625" style="1" customWidth="1"/>
    <col min="5" max="5" width="14" style="1" customWidth="1"/>
    <col min="6" max="6" width="15.7109375" style="1" customWidth="1"/>
    <col min="7" max="9" width="11.42578125" style="1"/>
    <col min="10" max="10" width="23.28515625" style="1" customWidth="1"/>
    <col min="11" max="11" width="38.28515625" style="1" customWidth="1"/>
    <col min="12" max="12" width="11.42578125" style="1"/>
    <col min="13" max="13" width="15.5703125" style="1" customWidth="1"/>
    <col min="14" max="14" width="33.28515625" style="1" customWidth="1"/>
    <col min="15" max="16384" width="11.42578125" style="1"/>
  </cols>
  <sheetData>
    <row r="2" spans="2:14" ht="15.75" x14ac:dyDescent="0.25">
      <c r="B2" s="57" t="s">
        <v>4</v>
      </c>
      <c r="C2" s="57"/>
      <c r="D2" s="57"/>
      <c r="E2" s="57"/>
      <c r="F2" s="57"/>
      <c r="G2" s="57"/>
      <c r="H2" s="57"/>
    </row>
    <row r="3" spans="2:14" ht="16.899999999999999" customHeight="1" x14ac:dyDescent="0.25">
      <c r="B3" s="57" t="s">
        <v>5</v>
      </c>
      <c r="C3" s="57"/>
      <c r="D3" s="57"/>
      <c r="E3" s="57"/>
      <c r="F3" s="57"/>
      <c r="G3" s="57"/>
      <c r="H3" s="57"/>
    </row>
    <row r="4" spans="2:14" ht="17.45" customHeight="1" thickBot="1" x14ac:dyDescent="0.3">
      <c r="B4" s="61" t="s">
        <v>0</v>
      </c>
      <c r="C4" s="61"/>
      <c r="D4" s="61"/>
      <c r="E4" s="61"/>
      <c r="F4" s="61"/>
      <c r="G4" s="8"/>
      <c r="H4" s="8"/>
    </row>
    <row r="5" spans="2:14" ht="18.600000000000001" customHeight="1" thickBot="1" x14ac:dyDescent="0.3">
      <c r="B5" s="58"/>
      <c r="C5" s="59"/>
      <c r="D5" s="59"/>
      <c r="E5" s="59"/>
      <c r="F5" s="60"/>
      <c r="I5" s="16"/>
      <c r="J5" s="15"/>
      <c r="K5" s="15"/>
      <c r="L5" s="16"/>
      <c r="M5" s="15"/>
      <c r="N5" s="15"/>
    </row>
    <row r="6" spans="2:14" ht="76.900000000000006" customHeight="1" thickBot="1" x14ac:dyDescent="0.35">
      <c r="B6" s="7" t="s">
        <v>2</v>
      </c>
      <c r="C6" s="7" t="s">
        <v>3</v>
      </c>
      <c r="D6" s="7" t="s">
        <v>7</v>
      </c>
      <c r="E6" s="7" t="s">
        <v>8</v>
      </c>
      <c r="F6" s="7" t="s">
        <v>1</v>
      </c>
      <c r="I6" s="65" t="s">
        <v>24</v>
      </c>
      <c r="J6" s="66"/>
      <c r="K6" s="66"/>
      <c r="L6" s="66"/>
      <c r="M6" s="66"/>
      <c r="N6" s="67"/>
    </row>
    <row r="7" spans="2:14" ht="18.600000000000001" customHeight="1" thickBot="1" x14ac:dyDescent="0.3">
      <c r="B7" s="32"/>
      <c r="C7" s="32" t="s">
        <v>6</v>
      </c>
      <c r="D7" s="33"/>
      <c r="E7" s="33"/>
      <c r="F7" s="34"/>
      <c r="I7" s="16"/>
      <c r="J7" s="15"/>
      <c r="K7" s="15"/>
      <c r="L7" s="16"/>
      <c r="M7" s="15"/>
      <c r="N7" s="15"/>
    </row>
    <row r="8" spans="2:14" ht="15.75" thickBot="1" x14ac:dyDescent="0.3">
      <c r="B8" s="2">
        <v>1</v>
      </c>
      <c r="C8" s="12" t="s">
        <v>9</v>
      </c>
      <c r="D8" s="12"/>
      <c r="E8" s="3"/>
      <c r="F8" s="4"/>
      <c r="I8" s="17" t="s">
        <v>25</v>
      </c>
      <c r="J8" s="18"/>
      <c r="K8" s="19" t="s">
        <v>26</v>
      </c>
      <c r="L8" s="17" t="s">
        <v>27</v>
      </c>
      <c r="M8" s="19" t="s">
        <v>28</v>
      </c>
      <c r="N8" s="19" t="s">
        <v>29</v>
      </c>
    </row>
    <row r="9" spans="2:14" ht="26.25" thickBot="1" x14ac:dyDescent="0.3">
      <c r="B9" s="2">
        <v>1.1000000000000001</v>
      </c>
      <c r="C9" s="3" t="s">
        <v>10</v>
      </c>
      <c r="D9" s="12" t="s">
        <v>7</v>
      </c>
      <c r="E9" s="12">
        <v>1</v>
      </c>
      <c r="F9" s="6">
        <v>22653000</v>
      </c>
      <c r="I9" s="20"/>
      <c r="J9" s="18"/>
      <c r="K9" s="15"/>
      <c r="L9" s="20"/>
      <c r="M9" s="18"/>
      <c r="N9" s="18"/>
    </row>
    <row r="10" spans="2:14" ht="38.450000000000003" customHeight="1" thickBot="1" x14ac:dyDescent="0.3">
      <c r="B10" s="2">
        <v>1.2</v>
      </c>
      <c r="C10" s="3" t="s">
        <v>11</v>
      </c>
      <c r="D10" s="12" t="s">
        <v>7</v>
      </c>
      <c r="E10" s="12">
        <v>1</v>
      </c>
      <c r="F10" s="6">
        <v>10671000</v>
      </c>
      <c r="I10" s="21">
        <v>1</v>
      </c>
      <c r="J10" s="22" t="s">
        <v>30</v>
      </c>
      <c r="K10" s="31" t="s">
        <v>31</v>
      </c>
      <c r="L10" s="21">
        <v>2</v>
      </c>
      <c r="M10" s="23">
        <v>38140125</v>
      </c>
      <c r="N10" s="23">
        <v>76280250</v>
      </c>
    </row>
    <row r="11" spans="2:14" ht="38.450000000000003" customHeight="1" thickBot="1" x14ac:dyDescent="0.3">
      <c r="B11" s="2">
        <v>1.3</v>
      </c>
      <c r="C11" s="3" t="s">
        <v>12</v>
      </c>
      <c r="D11" s="12" t="s">
        <v>7</v>
      </c>
      <c r="E11" s="12">
        <v>1</v>
      </c>
      <c r="F11" s="6">
        <v>6690000</v>
      </c>
      <c r="I11" s="21">
        <v>2</v>
      </c>
      <c r="J11" s="22" t="s">
        <v>32</v>
      </c>
      <c r="K11" s="28" t="s">
        <v>33</v>
      </c>
      <c r="L11" s="21">
        <v>2</v>
      </c>
      <c r="M11" s="23">
        <v>17870088</v>
      </c>
      <c r="N11" s="23">
        <v>35740176</v>
      </c>
    </row>
    <row r="12" spans="2:14" ht="89.45" customHeight="1" thickBot="1" x14ac:dyDescent="0.3">
      <c r="B12" s="2">
        <v>1.4</v>
      </c>
      <c r="C12" s="3" t="s">
        <v>23</v>
      </c>
      <c r="D12" s="12" t="s">
        <v>7</v>
      </c>
      <c r="E12" s="12">
        <v>5</v>
      </c>
      <c r="F12" s="6">
        <v>20925000</v>
      </c>
      <c r="I12" s="21">
        <v>3</v>
      </c>
      <c r="J12" s="22" t="s">
        <v>34</v>
      </c>
      <c r="K12" s="28" t="s">
        <v>35</v>
      </c>
      <c r="L12" s="21">
        <v>2</v>
      </c>
      <c r="M12" s="23">
        <v>15055313</v>
      </c>
      <c r="N12" s="23">
        <v>30110625</v>
      </c>
    </row>
    <row r="13" spans="2:14" ht="15" customHeight="1" thickBot="1" x14ac:dyDescent="0.3">
      <c r="B13" s="62" t="s">
        <v>13</v>
      </c>
      <c r="C13" s="63"/>
      <c r="D13" s="63"/>
      <c r="E13" s="64"/>
      <c r="F13" s="6">
        <f>SUM(F9:F12)</f>
        <v>60939000</v>
      </c>
      <c r="I13" s="21">
        <v>4</v>
      </c>
      <c r="J13" s="22" t="s">
        <v>36</v>
      </c>
      <c r="K13" s="28" t="s">
        <v>37</v>
      </c>
      <c r="L13" s="21">
        <v>4</v>
      </c>
      <c r="M13" s="23">
        <v>35129063</v>
      </c>
      <c r="N13" s="23">
        <v>140516250</v>
      </c>
    </row>
    <row r="14" spans="2:14" ht="15" customHeight="1" x14ac:dyDescent="0.25">
      <c r="B14" s="13"/>
      <c r="C14" s="13"/>
      <c r="D14" s="13"/>
      <c r="E14" s="13"/>
      <c r="F14" s="14"/>
      <c r="I14" s="21">
        <v>5</v>
      </c>
      <c r="J14" s="22" t="s">
        <v>38</v>
      </c>
      <c r="K14" s="28" t="s">
        <v>39</v>
      </c>
      <c r="L14" s="21">
        <v>2</v>
      </c>
      <c r="M14" s="23">
        <v>8029500</v>
      </c>
      <c r="N14" s="23">
        <v>16059000</v>
      </c>
    </row>
    <row r="15" spans="2:14" ht="30.75" thickBot="1" x14ac:dyDescent="0.3">
      <c r="I15" s="21">
        <v>6</v>
      </c>
      <c r="J15" s="22" t="s">
        <v>40</v>
      </c>
      <c r="K15" s="28" t="s">
        <v>41</v>
      </c>
      <c r="L15" s="21">
        <v>2</v>
      </c>
      <c r="M15" s="23">
        <v>4010717</v>
      </c>
      <c r="N15" s="23">
        <v>8021434</v>
      </c>
    </row>
    <row r="16" spans="2:14" ht="15.75" thickBot="1" x14ac:dyDescent="0.3">
      <c r="B16" s="7" t="s">
        <v>2</v>
      </c>
      <c r="C16" s="7" t="s">
        <v>3</v>
      </c>
      <c r="D16" s="7" t="s">
        <v>7</v>
      </c>
      <c r="E16" s="7" t="s">
        <v>8</v>
      </c>
      <c r="F16" s="7" t="s">
        <v>1</v>
      </c>
      <c r="G16" s="5"/>
      <c r="I16" s="21">
        <v>7</v>
      </c>
      <c r="J16" s="22" t="s">
        <v>42</v>
      </c>
      <c r="K16" s="28" t="s">
        <v>43</v>
      </c>
      <c r="L16" s="21">
        <v>8</v>
      </c>
      <c r="M16" s="23">
        <v>151500</v>
      </c>
      <c r="N16" s="23">
        <v>1212000</v>
      </c>
    </row>
    <row r="17" spans="2:14" ht="15.75" thickBot="1" x14ac:dyDescent="0.3">
      <c r="B17" s="2">
        <v>2</v>
      </c>
      <c r="C17" s="12" t="s">
        <v>14</v>
      </c>
      <c r="D17" s="12"/>
      <c r="E17" s="3"/>
      <c r="F17" s="4"/>
      <c r="G17" s="5"/>
      <c r="I17" s="21">
        <v>8</v>
      </c>
      <c r="J17" s="22" t="s">
        <v>44</v>
      </c>
      <c r="K17" s="28" t="s">
        <v>45</v>
      </c>
      <c r="L17" s="21">
        <v>32</v>
      </c>
      <c r="M17" s="23">
        <v>1908900</v>
      </c>
      <c r="N17" s="23">
        <v>61084800</v>
      </c>
    </row>
    <row r="18" spans="2:14" ht="64.5" thickBot="1" x14ac:dyDescent="0.3">
      <c r="B18" s="2">
        <v>2.1</v>
      </c>
      <c r="C18" s="3" t="s">
        <v>15</v>
      </c>
      <c r="D18" s="12" t="s">
        <v>7</v>
      </c>
      <c r="E18" s="12">
        <v>1</v>
      </c>
      <c r="F18" s="6">
        <v>80365000</v>
      </c>
      <c r="G18" s="5"/>
      <c r="I18" s="21">
        <v>9</v>
      </c>
      <c r="J18" s="22" t="s">
        <v>46</v>
      </c>
      <c r="K18" s="28" t="s">
        <v>47</v>
      </c>
      <c r="L18" s="21">
        <v>4</v>
      </c>
      <c r="M18" s="23">
        <v>677963</v>
      </c>
      <c r="N18" s="23">
        <v>2711850</v>
      </c>
    </row>
    <row r="19" spans="2:14" ht="64.5" thickBot="1" x14ac:dyDescent="0.3">
      <c r="B19" s="2">
        <v>2.2000000000000002</v>
      </c>
      <c r="C19" s="3" t="s">
        <v>17</v>
      </c>
      <c r="D19" s="12" t="s">
        <v>7</v>
      </c>
      <c r="E19" s="12">
        <v>1</v>
      </c>
      <c r="F19" s="6">
        <v>43000000</v>
      </c>
      <c r="G19" s="5"/>
      <c r="I19" s="24"/>
      <c r="J19" s="25"/>
      <c r="K19" s="25"/>
      <c r="L19" s="24"/>
      <c r="M19" s="26"/>
      <c r="N19" s="26"/>
    </row>
    <row r="20" spans="2:14" ht="18.600000000000001" customHeight="1" thickBot="1" x14ac:dyDescent="0.35">
      <c r="B20" s="62" t="s">
        <v>16</v>
      </c>
      <c r="C20" s="63"/>
      <c r="D20" s="63"/>
      <c r="E20" s="64"/>
      <c r="F20" s="6">
        <f>SUM(F16:F19)</f>
        <v>123365000</v>
      </c>
      <c r="G20" s="5"/>
      <c r="I20" s="65" t="s">
        <v>48</v>
      </c>
      <c r="J20" s="66"/>
      <c r="K20" s="66"/>
      <c r="L20" s="66"/>
      <c r="M20" s="66"/>
      <c r="N20" s="67"/>
    </row>
    <row r="21" spans="2:14" ht="15" customHeight="1" thickBot="1" x14ac:dyDescent="0.3">
      <c r="G21" s="5"/>
      <c r="I21" s="17" t="s">
        <v>25</v>
      </c>
      <c r="J21" s="18"/>
      <c r="K21" s="19" t="s">
        <v>26</v>
      </c>
      <c r="L21" s="17" t="s">
        <v>27</v>
      </c>
      <c r="M21" s="19" t="s">
        <v>28</v>
      </c>
      <c r="N21" s="19" t="s">
        <v>29</v>
      </c>
    </row>
    <row r="22" spans="2:14" ht="15" customHeight="1" thickBot="1" x14ac:dyDescent="0.3">
      <c r="B22" s="62" t="s">
        <v>18</v>
      </c>
      <c r="C22" s="63"/>
      <c r="D22" s="63"/>
      <c r="E22" s="64"/>
      <c r="F22" s="6">
        <f>F20+F13</f>
        <v>184304000</v>
      </c>
      <c r="G22" s="5"/>
      <c r="I22" s="20"/>
      <c r="J22" s="18"/>
      <c r="K22" s="22"/>
      <c r="L22" s="20"/>
      <c r="M22" s="18"/>
      <c r="N22" s="18"/>
    </row>
    <row r="23" spans="2:14" ht="15" customHeight="1" thickBot="1" x14ac:dyDescent="0.3">
      <c r="B23" s="62" t="s">
        <v>19</v>
      </c>
      <c r="C23" s="63"/>
      <c r="D23" s="63"/>
      <c r="E23" s="64"/>
      <c r="F23" s="6">
        <f>F22*0.19</f>
        <v>35017760</v>
      </c>
      <c r="G23" s="5"/>
      <c r="I23" s="21">
        <v>10</v>
      </c>
      <c r="J23" s="22" t="s">
        <v>49</v>
      </c>
      <c r="K23" s="22" t="s">
        <v>50</v>
      </c>
      <c r="L23" s="21">
        <v>2</v>
      </c>
      <c r="M23" s="23">
        <v>60520463</v>
      </c>
      <c r="N23" s="23">
        <v>121040925</v>
      </c>
    </row>
    <row r="24" spans="2:14" ht="15" customHeight="1" thickBot="1" x14ac:dyDescent="0.3">
      <c r="B24" s="62" t="s">
        <v>20</v>
      </c>
      <c r="C24" s="63"/>
      <c r="D24" s="63"/>
      <c r="E24" s="64"/>
      <c r="F24" s="6">
        <f>F22+F23</f>
        <v>219321760</v>
      </c>
      <c r="G24" s="5"/>
      <c r="I24" s="21">
        <v>11</v>
      </c>
      <c r="J24" s="22" t="s">
        <v>51</v>
      </c>
      <c r="K24" s="22" t="s">
        <v>52</v>
      </c>
      <c r="L24" s="21">
        <v>2</v>
      </c>
      <c r="M24" s="23">
        <v>54199125</v>
      </c>
      <c r="N24" s="23">
        <v>108398250</v>
      </c>
    </row>
    <row r="25" spans="2:14" ht="15" x14ac:dyDescent="0.25">
      <c r="G25" s="5"/>
      <c r="I25" s="21">
        <v>12</v>
      </c>
      <c r="J25" s="22" t="s">
        <v>53</v>
      </c>
      <c r="K25" s="22" t="s">
        <v>54</v>
      </c>
      <c r="L25" s="21">
        <v>2</v>
      </c>
      <c r="M25" s="23">
        <v>48370163</v>
      </c>
      <c r="N25" s="23">
        <v>96740325</v>
      </c>
    </row>
    <row r="26" spans="2:14" ht="15" x14ac:dyDescent="0.25">
      <c r="G26" s="5"/>
      <c r="I26" s="21">
        <v>13</v>
      </c>
      <c r="J26" s="22" t="s">
        <v>55</v>
      </c>
      <c r="K26" s="22" t="s">
        <v>43</v>
      </c>
      <c r="L26" s="21">
        <v>8</v>
      </c>
      <c r="M26" s="23">
        <v>102263</v>
      </c>
      <c r="N26" s="23">
        <v>818100</v>
      </c>
    </row>
    <row r="27" spans="2:14" ht="15" x14ac:dyDescent="0.25">
      <c r="G27" s="5"/>
      <c r="I27" s="16"/>
      <c r="J27" s="15"/>
      <c r="K27" s="15"/>
      <c r="L27" s="16"/>
      <c r="M27" s="15"/>
      <c r="N27" s="15"/>
    </row>
    <row r="28" spans="2:14" ht="15.75" thickBot="1" x14ac:dyDescent="0.3">
      <c r="C28" s="11"/>
      <c r="D28" s="8"/>
      <c r="E28" s="8"/>
      <c r="I28" s="16"/>
      <c r="J28" s="15"/>
      <c r="K28" s="15"/>
      <c r="L28" s="16"/>
      <c r="M28" s="15"/>
      <c r="N28" s="15"/>
    </row>
    <row r="29" spans="2:14" ht="18.75" x14ac:dyDescent="0.3">
      <c r="C29" s="9" t="s">
        <v>21</v>
      </c>
      <c r="D29" s="9"/>
      <c r="E29" s="9"/>
      <c r="I29" s="65" t="s">
        <v>56</v>
      </c>
      <c r="J29" s="66"/>
      <c r="K29" s="66"/>
      <c r="L29" s="66"/>
      <c r="M29" s="66"/>
      <c r="N29" s="67"/>
    </row>
    <row r="30" spans="2:14" ht="15" x14ac:dyDescent="0.25">
      <c r="C30" s="10" t="s">
        <v>22</v>
      </c>
      <c r="D30" s="10"/>
      <c r="E30" s="10"/>
      <c r="I30" s="17" t="s">
        <v>25</v>
      </c>
      <c r="J30" s="18"/>
      <c r="K30" s="19" t="s">
        <v>26</v>
      </c>
      <c r="L30" s="17" t="s">
        <v>27</v>
      </c>
      <c r="M30" s="19" t="s">
        <v>28</v>
      </c>
      <c r="N30" s="19" t="s">
        <v>29</v>
      </c>
    </row>
    <row r="31" spans="2:14" ht="15" x14ac:dyDescent="0.25">
      <c r="C31" s="9"/>
      <c r="D31" s="9"/>
      <c r="E31" s="9"/>
      <c r="I31" s="20"/>
      <c r="J31" s="18"/>
      <c r="K31" s="19"/>
      <c r="L31" s="20"/>
      <c r="M31" s="18"/>
      <c r="N31" s="18"/>
    </row>
    <row r="32" spans="2:14" ht="36.6" customHeight="1" x14ac:dyDescent="0.25">
      <c r="I32" s="21">
        <v>14</v>
      </c>
      <c r="J32" s="19" t="s">
        <v>57</v>
      </c>
      <c r="K32" s="27" t="s">
        <v>58</v>
      </c>
      <c r="L32" s="21">
        <v>1</v>
      </c>
      <c r="M32" s="23">
        <v>8324925</v>
      </c>
      <c r="N32" s="23">
        <v>8324925</v>
      </c>
    </row>
    <row r="33" spans="9:14" ht="36.6" customHeight="1" x14ac:dyDescent="0.25">
      <c r="I33" s="21">
        <v>15</v>
      </c>
      <c r="J33" s="22" t="s">
        <v>59</v>
      </c>
      <c r="K33" s="28" t="s">
        <v>60</v>
      </c>
      <c r="L33" s="21">
        <v>1</v>
      </c>
      <c r="M33" s="23">
        <v>2223263</v>
      </c>
      <c r="N33" s="23">
        <v>2223263</v>
      </c>
    </row>
    <row r="34" spans="9:14" ht="36.6" customHeight="1" x14ac:dyDescent="0.25">
      <c r="I34" s="20">
        <v>16</v>
      </c>
      <c r="J34" s="19" t="s">
        <v>61</v>
      </c>
      <c r="K34" s="27" t="s">
        <v>62</v>
      </c>
      <c r="L34" s="21">
        <v>1</v>
      </c>
      <c r="M34" s="23">
        <v>473438</v>
      </c>
      <c r="N34" s="23">
        <v>473438</v>
      </c>
    </row>
    <row r="35" spans="9:14" ht="36.6" customHeight="1" x14ac:dyDescent="0.25">
      <c r="I35" s="21">
        <v>17</v>
      </c>
      <c r="J35" s="22" t="s">
        <v>63</v>
      </c>
      <c r="K35" s="28" t="s">
        <v>64</v>
      </c>
      <c r="L35" s="21">
        <v>1</v>
      </c>
      <c r="M35" s="23">
        <v>224750</v>
      </c>
      <c r="N35" s="23">
        <v>224750</v>
      </c>
    </row>
    <row r="36" spans="9:14" ht="15" x14ac:dyDescent="0.25">
      <c r="I36" s="21">
        <v>18</v>
      </c>
      <c r="J36" s="19" t="s">
        <v>65</v>
      </c>
      <c r="K36" s="19" t="s">
        <v>66</v>
      </c>
      <c r="L36" s="21">
        <v>1</v>
      </c>
      <c r="M36" s="23">
        <v>23672</v>
      </c>
      <c r="N36" s="23">
        <v>23672</v>
      </c>
    </row>
    <row r="37" spans="9:14" ht="15" x14ac:dyDescent="0.25">
      <c r="I37" s="21">
        <v>19</v>
      </c>
      <c r="J37" s="22" t="s">
        <v>67</v>
      </c>
      <c r="K37" s="22" t="s">
        <v>68</v>
      </c>
      <c r="L37" s="21">
        <v>1</v>
      </c>
      <c r="M37" s="23">
        <v>9365</v>
      </c>
      <c r="N37" s="23">
        <v>9365</v>
      </c>
    </row>
    <row r="38" spans="9:14" ht="15" x14ac:dyDescent="0.25">
      <c r="I38" s="21">
        <v>20</v>
      </c>
      <c r="J38" s="22" t="s">
        <v>69</v>
      </c>
      <c r="K38" s="22" t="s">
        <v>70</v>
      </c>
      <c r="L38" s="21">
        <v>1</v>
      </c>
      <c r="M38" s="23">
        <v>89953</v>
      </c>
      <c r="N38" s="23">
        <v>89953</v>
      </c>
    </row>
    <row r="39" spans="9:14" ht="15" x14ac:dyDescent="0.25">
      <c r="I39" s="21">
        <v>21</v>
      </c>
      <c r="J39" s="22" t="s">
        <v>71</v>
      </c>
      <c r="K39" s="22" t="s">
        <v>72</v>
      </c>
      <c r="L39" s="21">
        <v>1</v>
      </c>
      <c r="M39" s="23">
        <v>35585</v>
      </c>
      <c r="N39" s="23">
        <v>35585</v>
      </c>
    </row>
    <row r="40" spans="9:14" ht="15" x14ac:dyDescent="0.25">
      <c r="I40" s="21">
        <v>22</v>
      </c>
      <c r="J40" s="22" t="s">
        <v>73</v>
      </c>
      <c r="K40" s="22" t="s">
        <v>74</v>
      </c>
      <c r="L40" s="21">
        <v>1</v>
      </c>
      <c r="M40" s="23">
        <v>695953</v>
      </c>
      <c r="N40" s="23">
        <v>695953</v>
      </c>
    </row>
    <row r="41" spans="9:14" ht="15" x14ac:dyDescent="0.25">
      <c r="I41" s="21">
        <v>23</v>
      </c>
      <c r="J41" s="22" t="s">
        <v>75</v>
      </c>
      <c r="K41" s="22" t="s">
        <v>76</v>
      </c>
      <c r="L41" s="21">
        <v>1</v>
      </c>
      <c r="M41" s="23">
        <v>275319</v>
      </c>
      <c r="N41" s="23">
        <v>275319</v>
      </c>
    </row>
    <row r="42" spans="9:14" ht="18.75" x14ac:dyDescent="0.3">
      <c r="I42" s="20"/>
      <c r="J42" s="18"/>
      <c r="K42" s="29" t="s">
        <v>77</v>
      </c>
      <c r="L42" s="20"/>
      <c r="M42" s="18"/>
      <c r="N42" s="18"/>
    </row>
    <row r="43" spans="9:14" ht="15" x14ac:dyDescent="0.25">
      <c r="I43" s="17" t="s">
        <v>25</v>
      </c>
      <c r="J43" s="18"/>
      <c r="K43" s="19" t="s">
        <v>26</v>
      </c>
      <c r="L43" s="17" t="s">
        <v>27</v>
      </c>
      <c r="M43" s="19" t="s">
        <v>28</v>
      </c>
      <c r="N43" s="19" t="s">
        <v>29</v>
      </c>
    </row>
    <row r="44" spans="9:14" ht="15" x14ac:dyDescent="0.25">
      <c r="I44" s="21">
        <v>24</v>
      </c>
      <c r="J44" s="22" t="s">
        <v>77</v>
      </c>
      <c r="K44" s="22" t="s">
        <v>78</v>
      </c>
      <c r="L44" s="21">
        <v>1</v>
      </c>
      <c r="M44" s="23">
        <v>6536000</v>
      </c>
      <c r="N44" s="23">
        <f>M44</f>
        <v>6536000</v>
      </c>
    </row>
    <row r="45" spans="9:14" ht="15" x14ac:dyDescent="0.25">
      <c r="I45" s="16"/>
      <c r="J45" s="15"/>
      <c r="K45" s="19" t="s">
        <v>79</v>
      </c>
      <c r="L45" s="20"/>
      <c r="M45" s="18"/>
      <c r="N45" s="30">
        <f>N44+N41+N40+N39+N38+N37+N36+N35+N34+N33+N32+N26+N25+N24+N23+N18+N17+N16+N15+N14+N13+N12+N11+N10</f>
        <v>717646208</v>
      </c>
    </row>
    <row r="46" spans="9:14" ht="15" x14ac:dyDescent="0.25">
      <c r="I46" s="16"/>
      <c r="J46" s="15"/>
      <c r="K46" s="19" t="s">
        <v>80</v>
      </c>
      <c r="L46" s="20"/>
      <c r="M46" s="18"/>
      <c r="N46" s="30">
        <f>(N45*19)/100</f>
        <v>136352779.52000001</v>
      </c>
    </row>
    <row r="47" spans="9:14" ht="15" x14ac:dyDescent="0.25">
      <c r="I47" s="16"/>
      <c r="J47" s="15"/>
      <c r="K47" s="19" t="s">
        <v>81</v>
      </c>
      <c r="L47" s="20"/>
      <c r="M47" s="18"/>
      <c r="N47" s="30">
        <f>N45+N46</f>
        <v>853998987.51999998</v>
      </c>
    </row>
    <row r="50" spans="14:14" x14ac:dyDescent="0.2">
      <c r="N50" s="54">
        <f>+F24+N47</f>
        <v>1073320747.52</v>
      </c>
    </row>
  </sheetData>
  <mergeCells count="14">
    <mergeCell ref="B24:E24"/>
    <mergeCell ref="I29:N29"/>
    <mergeCell ref="I6:N6"/>
    <mergeCell ref="B13:E13"/>
    <mergeCell ref="B20:E20"/>
    <mergeCell ref="I20:N20"/>
    <mergeCell ref="B22:E22"/>
    <mergeCell ref="B23:E23"/>
    <mergeCell ref="B5:F5"/>
    <mergeCell ref="B2:F2"/>
    <mergeCell ref="G2:H2"/>
    <mergeCell ref="B3:F3"/>
    <mergeCell ref="G3:H3"/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 CJ</vt:lpstr>
      <vt:lpstr>PO AJUSTADO</vt:lpstr>
      <vt:lpstr>JM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Carlos</cp:lastModifiedBy>
  <cp:lastPrinted>2017-11-10T20:00:00Z</cp:lastPrinted>
  <dcterms:created xsi:type="dcterms:W3CDTF">2017-06-24T15:19:42Z</dcterms:created>
  <dcterms:modified xsi:type="dcterms:W3CDTF">2017-12-08T17:15:18Z</dcterms:modified>
</cp:coreProperties>
</file>